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EBSITE Material\New Website\Resource Admin Tools\Other Docs\"/>
    </mc:Choice>
  </mc:AlternateContent>
  <xr:revisionPtr revIDLastSave="0" documentId="8_{7D6DBDDE-A73B-4CD6-812F-CB61885F420A}" xr6:coauthVersionLast="47" xr6:coauthVersionMax="47" xr10:uidLastSave="{00000000-0000-0000-0000-000000000000}"/>
  <bookViews>
    <workbookView xWindow="18555" yWindow="3465" windowWidth="15390" windowHeight="9060" tabRatio="641" xr2:uid="{00000000-000D-0000-FFFF-FFFF00000000}"/>
  </bookViews>
  <sheets>
    <sheet name="NIH Salary Cap 24PAY" sheetId="8" r:id="rId1"/>
    <sheet name="NIH Salary Cap 20PAY (2)" sheetId="9" r:id="rId2"/>
    <sheet name="NIH Salary Cap 16PAY (3)" sheetId="10" r:id="rId3"/>
    <sheet name="Cap Amounts" sheetId="11" r:id="rId4"/>
    <sheet name="Summer Salary " sheetId="12" r:id="rId5"/>
  </sheets>
  <definedNames>
    <definedName name="_xlnm.Print_Area" localSheetId="2">'NIH Salary Cap 16PAY (3)'!$B$1:$L$39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8" l="1"/>
  <c r="G13" i="8" l="1"/>
  <c r="G17" i="8" s="1"/>
  <c r="G20" i="8" s="1"/>
  <c r="G26" i="8" s="1"/>
  <c r="K13" i="8" l="1"/>
  <c r="D2" i="12"/>
  <c r="C3" i="12"/>
  <c r="D3" i="12" s="1"/>
  <c r="B3" i="12"/>
  <c r="T7" i="11"/>
  <c r="T8" i="11"/>
  <c r="D7" i="11"/>
  <c r="D8" i="11" s="1"/>
  <c r="E7" i="11"/>
  <c r="F7" i="11"/>
  <c r="F8" i="11" s="1"/>
  <c r="G7" i="11"/>
  <c r="H7" i="11"/>
  <c r="H8" i="11" s="1"/>
  <c r="I7" i="11"/>
  <c r="I8" i="11" s="1"/>
  <c r="J7" i="11"/>
  <c r="J8" i="11" s="1"/>
  <c r="K7" i="11"/>
  <c r="K8" i="11" s="1"/>
  <c r="E8" i="11"/>
  <c r="G8" i="11"/>
  <c r="C7" i="11"/>
  <c r="C8" i="11"/>
  <c r="G15" i="8"/>
  <c r="K11" i="8"/>
  <c r="G13" i="10"/>
  <c r="S7" i="11"/>
  <c r="S8" i="11"/>
  <c r="R7" i="11"/>
  <c r="R8" i="11"/>
  <c r="Q7" i="11"/>
  <c r="Q8" i="11" s="1"/>
  <c r="P7" i="11"/>
  <c r="P8" i="11" s="1"/>
  <c r="O7" i="11"/>
  <c r="O8" i="11"/>
  <c r="N7" i="11"/>
  <c r="N8" i="11"/>
  <c r="M7" i="11"/>
  <c r="M8" i="11" s="1"/>
  <c r="L7" i="11"/>
  <c r="L8" i="11" s="1"/>
  <c r="G11" i="10"/>
  <c r="G15" i="10" s="1"/>
  <c r="J11" i="10"/>
  <c r="G13" i="9"/>
  <c r="G17" i="9" s="1"/>
  <c r="G11" i="9"/>
  <c r="G15" i="9" s="1"/>
  <c r="J13" i="10" l="1"/>
  <c r="G17" i="10"/>
  <c r="J17" i="10" s="1"/>
  <c r="J11" i="9"/>
  <c r="G22" i="8"/>
  <c r="K22" i="8" s="1"/>
  <c r="K15" i="8"/>
  <c r="K17" i="8"/>
  <c r="J15" i="9"/>
  <c r="G22" i="9"/>
  <c r="J22" i="9" s="1"/>
  <c r="G20" i="9"/>
  <c r="J17" i="9"/>
  <c r="J15" i="10"/>
  <c r="J13" i="9"/>
  <c r="G20" i="10"/>
  <c r="G22" i="10" l="1"/>
  <c r="J22" i="10" s="1"/>
</calcChain>
</file>

<file path=xl/sharedStrings.xml><?xml version="1.0" encoding="utf-8"?>
<sst xmlns="http://schemas.openxmlformats.org/spreadsheetml/2006/main" count="130" uniqueCount="64">
  <si>
    <t>$</t>
  </si>
  <si>
    <r>
      <t>Salary Cap for this Award Period</t>
    </r>
    <r>
      <rPr>
        <b/>
        <vertAlign val="superscript"/>
        <sz val="11"/>
        <rFont val="Calibri"/>
        <family val="2"/>
      </rPr>
      <t xml:space="preserve"> (2)</t>
    </r>
  </si>
  <si>
    <r>
      <t>Percent Effort on Project</t>
    </r>
    <r>
      <rPr>
        <b/>
        <vertAlign val="superscript"/>
        <sz val="11"/>
        <rFont val="Calibri"/>
        <family val="2"/>
      </rPr>
      <t xml:space="preserve"> (3)</t>
    </r>
  </si>
  <si>
    <t>Monthly Cost-Shared Amount to be Paid</t>
  </si>
  <si>
    <r>
      <t>From Non-Federal Source</t>
    </r>
    <r>
      <rPr>
        <b/>
        <vertAlign val="superscript"/>
        <sz val="11"/>
        <rFont val="Calibri"/>
        <family val="2"/>
      </rPr>
      <t xml:space="preserve"> (9)</t>
    </r>
  </si>
  <si>
    <t>Click Here for NIH Salary Cap Levels</t>
  </si>
  <si>
    <r>
      <t>(3)</t>
    </r>
    <r>
      <rPr>
        <b/>
        <sz val="10"/>
        <rFont val="Calibri"/>
        <family val="2"/>
      </rPr>
      <t xml:space="preserve"> Enter the employee's proposed effort percentage.</t>
    </r>
  </si>
  <si>
    <r>
      <t>(9)</t>
    </r>
    <r>
      <rPr>
        <b/>
        <sz val="10"/>
        <rFont val="Calibri"/>
        <family val="2"/>
      </rPr>
      <t xml:space="preserve"> This is the amount of salary which can not be paid by the NIH project.</t>
    </r>
  </si>
  <si>
    <r>
      <t>(2)</t>
    </r>
    <r>
      <rPr>
        <b/>
        <sz val="10"/>
        <rFont val="Calibri"/>
        <family val="2"/>
      </rPr>
      <t xml:space="preserve"> Enter the NIH Salary Cap amount.  If you are unaware of this amount, please click on the hyperlink shown above.</t>
    </r>
  </si>
  <si>
    <t>Northeastern IBS</t>
  </si>
  <si>
    <r>
      <t>Semi-Monthly Full-Time NU Rate</t>
    </r>
    <r>
      <rPr>
        <b/>
        <vertAlign val="superscript"/>
        <sz val="11"/>
        <rFont val="Calibri"/>
        <family val="2"/>
      </rPr>
      <t xml:space="preserve"> (4)</t>
    </r>
  </si>
  <si>
    <r>
      <t>Salary Cap as Semi Monthly Full-Time Rate</t>
    </r>
    <r>
      <rPr>
        <b/>
        <vertAlign val="superscript"/>
        <sz val="11"/>
        <rFont val="Calibri"/>
        <family val="2"/>
      </rPr>
      <t xml:space="preserve"> (5)</t>
    </r>
  </si>
  <si>
    <r>
      <t>Semi Monthly Salary Costs for Project Effort</t>
    </r>
    <r>
      <rPr>
        <b/>
        <vertAlign val="superscript"/>
        <sz val="11"/>
        <rFont val="Calibri"/>
        <family val="2"/>
      </rPr>
      <t xml:space="preserve"> (6)</t>
    </r>
  </si>
  <si>
    <r>
      <t>Allowable Salary Costs, Semi Monthly</t>
    </r>
    <r>
      <rPr>
        <b/>
        <vertAlign val="superscript"/>
        <sz val="11"/>
        <rFont val="Calibri"/>
        <family val="2"/>
      </rPr>
      <t xml:space="preserve"> (7)</t>
    </r>
  </si>
  <si>
    <r>
      <t>Percent for NU Payroll</t>
    </r>
    <r>
      <rPr>
        <b/>
        <vertAlign val="superscript"/>
        <sz val="11"/>
        <rFont val="Calibri"/>
        <family val="2"/>
      </rPr>
      <t xml:space="preserve"> (8)</t>
    </r>
  </si>
  <si>
    <t xml:space="preserve">NIH Salary Cap </t>
  </si>
  <si>
    <t>Calendar Year</t>
  </si>
  <si>
    <t>1/1-3/1</t>
  </si>
  <si>
    <t>3/1-12/31</t>
  </si>
  <si>
    <t>Cap Amount 12 month contract</t>
  </si>
  <si>
    <t>Cap Amount 8 month contract</t>
  </si>
  <si>
    <t xml:space="preserve">Total Allowed Summer Salary 40% </t>
  </si>
  <si>
    <t xml:space="preserve">IBS (Institutional Base Salary) </t>
  </si>
  <si>
    <t>Annual Contract Amount</t>
  </si>
  <si>
    <t>Cap Amount</t>
  </si>
  <si>
    <t>Annual Salary</t>
  </si>
  <si>
    <t>NIH Split</t>
  </si>
  <si>
    <t>Row 1/ 24</t>
  </si>
  <si>
    <t>Row 2/ 24</t>
  </si>
  <si>
    <t>Row 4 * Row 3</t>
  </si>
  <si>
    <t>Row 5 * Row 3</t>
  </si>
  <si>
    <t>Row 7 / Row 4</t>
  </si>
  <si>
    <t>Row 6 - Row 7</t>
  </si>
  <si>
    <t>Row Description</t>
  </si>
  <si>
    <t>Northeastern IBS (1)</t>
  </si>
  <si>
    <r>
      <t>(1)</t>
    </r>
    <r>
      <rPr>
        <b/>
        <sz val="10"/>
        <rFont val="Calibri"/>
        <family val="2"/>
      </rPr>
      <t xml:space="preserve"> Enter the employee's annual base salary.</t>
    </r>
  </si>
  <si>
    <r>
      <t>(4)</t>
    </r>
    <r>
      <rPr>
        <b/>
        <sz val="10"/>
        <rFont val="Calibri"/>
        <family val="2"/>
      </rPr>
      <t xml:space="preserve"> This is the pay period salary by the employee based upon their base salary.</t>
    </r>
  </si>
  <si>
    <r>
      <t>(5)</t>
    </r>
    <r>
      <rPr>
        <b/>
        <sz val="10"/>
        <rFont val="Calibri"/>
        <family val="2"/>
      </rPr>
      <t xml:space="preserve"> This is the maximum per pay period salary which can be paid by NIH based upon the NIH Salary Cap.</t>
    </r>
  </si>
  <si>
    <r>
      <t>(6)</t>
    </r>
    <r>
      <rPr>
        <b/>
        <sz val="10"/>
        <rFont val="Calibri"/>
        <family val="2"/>
      </rPr>
      <t xml:space="preserve"> This is the pay period salary amount on the grant project based upon the proposed effort.</t>
    </r>
  </si>
  <si>
    <r>
      <t>(7)</t>
    </r>
    <r>
      <rPr>
        <b/>
        <sz val="10"/>
        <rFont val="Calibri"/>
        <family val="2"/>
      </rPr>
      <t xml:space="preserve"> This is the pay period salary which be chared on the NIH project, based upon the NIH Salary Cap rate.</t>
    </r>
  </si>
  <si>
    <r>
      <t>(8)</t>
    </r>
    <r>
      <rPr>
        <b/>
        <sz val="10"/>
        <rFont val="Calibri"/>
        <family val="2"/>
      </rPr>
      <t xml:space="preserve"> This is the salary percentage which can be allocated to the NIH project.</t>
    </r>
  </si>
  <si>
    <t>plus fringe</t>
  </si>
  <si>
    <t xml:space="preserve">Paid by NEU </t>
  </si>
  <si>
    <t xml:space="preserve">PDC for Hortensia at the beginning of the new academic year </t>
  </si>
  <si>
    <t xml:space="preserve">1. Determine new base salary </t>
  </si>
  <si>
    <t>2. Salary cap - usually changes on 1/1/ of the year</t>
  </si>
  <si>
    <t>3. Determine the FTE effort for all the grants and then use the calcuation for the FTE % of salary (always lower than effort)</t>
  </si>
  <si>
    <t xml:space="preserve">4. The FTE report must equal to 100% - the difference between the grant $ coverage and total 100% is paid from the IUHR budget - 611130 </t>
  </si>
  <si>
    <t>NIH Salary Cap Worksheet - NIH Salary Cap 20PAY (2)</t>
  </si>
  <si>
    <t>NIH Salary Cap Worksheet - NIH Salary Cap 24PAY</t>
  </si>
  <si>
    <t>NIH Salary Cap Worksheet - NIH Salary Cap 16PAY (3)</t>
  </si>
  <si>
    <t xml:space="preserve">Plus fringe </t>
  </si>
  <si>
    <t xml:space="preserve">From </t>
  </si>
  <si>
    <t xml:space="preserve">To </t>
  </si>
  <si>
    <t xml:space="preserve">Academic Salary </t>
  </si>
  <si>
    <t xml:space="preserve">Summer Salary </t>
  </si>
  <si>
    <t xml:space="preserve">NEU Salary </t>
  </si>
  <si>
    <t>Salary Cap</t>
  </si>
  <si>
    <t xml:space="preserve">Difference </t>
  </si>
  <si>
    <t xml:space="preserve">(10) If paid over academic semster only  -must mutiply (8) percent for NU Payroll * 1.5 for PDC </t>
  </si>
  <si>
    <t xml:space="preserve">FY 21 -  Base Salary </t>
  </si>
  <si>
    <t>1 course by out = 16.67%</t>
  </si>
  <si>
    <t xml:space="preserve">FY 21 Base Salary </t>
  </si>
  <si>
    <t xml:space="preserve"> Salary Cap -  1/1/2022 -($203,700/12*8=$135,800)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</si>
</sst>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0.000%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u/>
      <sz val="11"/>
      <color indexed="12"/>
      <name val="Calibri"/>
      <family val="2"/>
    </font>
    <font>
      <b/>
      <sz val="16"/>
      <name val="Calibri"/>
      <family val="2"/>
    </font>
    <font>
      <b/>
      <i/>
      <sz val="13"/>
      <name val="Calibri"/>
      <family val="2"/>
    </font>
    <font>
      <b/>
      <vertAlign val="superscript"/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color rgb="FFFF0000"/>
      <name val="Calibri"/>
      <family val="2"/>
    </font>
    <font>
      <sz val="10"/>
      <name val="Arial"/>
    </font>
    <font>
      <b/>
      <u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4" fillId="0" borderId="0" xfId="0" applyFont="1"/>
    <xf numFmtId="165" fontId="4" fillId="0" borderId="0" xfId="0" applyNumberFormat="1" applyFont="1"/>
    <xf numFmtId="0" fontId="7" fillId="0" borderId="0" xfId="1" applyFont="1" applyAlignment="1" applyProtection="1"/>
    <xf numFmtId="0" fontId="4" fillId="0" borderId="0" xfId="0" applyNumberFormat="1" applyFont="1" applyFill="1" applyBorder="1" applyAlignment="1">
      <alignment horizontal="center"/>
    </xf>
    <xf numFmtId="7" fontId="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0" fontId="4" fillId="0" borderId="0" xfId="0" applyFont="1" applyFill="1"/>
    <xf numFmtId="165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/>
    <xf numFmtId="0" fontId="5" fillId="0" borderId="0" xfId="0" applyFont="1" applyAlignment="1"/>
    <xf numFmtId="0" fontId="8" fillId="0" borderId="0" xfId="0" applyFont="1" applyFill="1" applyBorder="1" applyAlignment="1">
      <alignment horizontal="center"/>
    </xf>
    <xf numFmtId="39" fontId="5" fillId="2" borderId="1" xfId="0" applyNumberFormat="1" applyFont="1" applyFill="1" applyBorder="1" applyAlignment="1">
      <alignment horizontal="center" wrapText="1"/>
    </xf>
    <xf numFmtId="0" fontId="4" fillId="3" borderId="2" xfId="0" applyFont="1" applyFill="1" applyBorder="1"/>
    <xf numFmtId="0" fontId="4" fillId="3" borderId="3" xfId="0" applyFont="1" applyFill="1" applyBorder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4" fillId="3" borderId="5" xfId="0" applyFont="1" applyFill="1" applyBorder="1"/>
    <xf numFmtId="0" fontId="4" fillId="3" borderId="0" xfId="0" applyFont="1" applyFill="1" applyBorder="1"/>
    <xf numFmtId="165" fontId="5" fillId="3" borderId="0" xfId="0" applyNumberFormat="1" applyFont="1" applyFill="1" applyBorder="1" applyAlignment="1">
      <alignment horizontal="right" wrapText="1"/>
    </xf>
    <xf numFmtId="39" fontId="5" fillId="3" borderId="1" xfId="0" applyNumberFormat="1" applyFont="1" applyFill="1" applyBorder="1" applyAlignment="1">
      <alignment horizontal="center" wrapText="1"/>
    </xf>
    <xf numFmtId="165" fontId="5" fillId="3" borderId="0" xfId="0" applyNumberFormat="1" applyFont="1" applyFill="1" applyBorder="1" applyAlignment="1">
      <alignment horizontal="center" wrapText="1"/>
    </xf>
    <xf numFmtId="165" fontId="5" fillId="3" borderId="6" xfId="0" applyNumberFormat="1" applyFont="1" applyFill="1" applyBorder="1" applyAlignment="1">
      <alignment horizontal="center" wrapText="1"/>
    </xf>
    <xf numFmtId="9" fontId="5" fillId="3" borderId="1" xfId="0" applyNumberFormat="1" applyFont="1" applyFill="1" applyBorder="1" applyAlignment="1">
      <alignment horizontal="center" wrapText="1"/>
    </xf>
    <xf numFmtId="165" fontId="5" fillId="3" borderId="0" xfId="0" applyNumberFormat="1" applyFont="1" applyFill="1" applyBorder="1" applyAlignment="1">
      <alignment horizontal="left" wrapText="1"/>
    </xf>
    <xf numFmtId="39" fontId="5" fillId="3" borderId="0" xfId="0" applyNumberFormat="1" applyFont="1" applyFill="1" applyBorder="1" applyAlignment="1">
      <alignment horizontal="center" wrapText="1"/>
    </xf>
    <xf numFmtId="0" fontId="4" fillId="3" borderId="7" xfId="0" applyFont="1" applyFill="1" applyBorder="1"/>
    <xf numFmtId="0" fontId="4" fillId="3" borderId="8" xfId="0" applyFont="1" applyFill="1" applyBorder="1"/>
    <xf numFmtId="165" fontId="5" fillId="3" borderId="8" xfId="0" applyNumberFormat="1" applyFont="1" applyFill="1" applyBorder="1" applyAlignment="1">
      <alignment horizontal="center" wrapText="1"/>
    </xf>
    <xf numFmtId="165" fontId="5" fillId="3" borderId="9" xfId="0" applyNumberFormat="1" applyFont="1" applyFill="1" applyBorder="1" applyAlignment="1">
      <alignment horizontal="center" wrapText="1"/>
    </xf>
    <xf numFmtId="0" fontId="4" fillId="4" borderId="0" xfId="0" applyFont="1" applyFill="1" applyBorder="1"/>
    <xf numFmtId="165" fontId="5" fillId="4" borderId="0" xfId="0" applyNumberFormat="1" applyFont="1" applyFill="1" applyBorder="1" applyAlignment="1">
      <alignment horizontal="center" wrapText="1"/>
    </xf>
    <xf numFmtId="165" fontId="5" fillId="4" borderId="0" xfId="0" applyNumberFormat="1" applyFont="1" applyFill="1" applyBorder="1" applyAlignment="1">
      <alignment horizontal="right" wrapText="1"/>
    </xf>
    <xf numFmtId="165" fontId="5" fillId="4" borderId="0" xfId="0" applyNumberFormat="1" applyFont="1" applyFill="1" applyBorder="1" applyAlignment="1">
      <alignment horizontal="left" wrapText="1"/>
    </xf>
    <xf numFmtId="166" fontId="5" fillId="3" borderId="1" xfId="0" applyNumberFormat="1" applyFont="1" applyFill="1" applyBorder="1" applyAlignment="1">
      <alignment horizontal="center" wrapText="1"/>
    </xf>
    <xf numFmtId="0" fontId="5" fillId="3" borderId="0" xfId="0" applyNumberFormat="1" applyFont="1" applyFill="1" applyBorder="1" applyAlignment="1">
      <alignment horizontal="right" wrapText="1"/>
    </xf>
    <xf numFmtId="0" fontId="5" fillId="4" borderId="0" xfId="0" applyNumberFormat="1" applyFont="1" applyFill="1" applyBorder="1" applyAlignment="1">
      <alignment horizontal="right" wrapText="1"/>
    </xf>
    <xf numFmtId="165" fontId="5" fillId="0" borderId="14" xfId="0" applyNumberFormat="1" applyFont="1" applyFill="1" applyBorder="1" applyAlignment="1">
      <alignment horizontal="center" wrapText="1"/>
    </xf>
    <xf numFmtId="0" fontId="5" fillId="0" borderId="14" xfId="0" applyNumberFormat="1" applyFont="1" applyFill="1" applyBorder="1" applyAlignment="1">
      <alignment horizontal="center" wrapText="1"/>
    </xf>
    <xf numFmtId="0" fontId="5" fillId="0" borderId="14" xfId="0" applyFont="1" applyBorder="1" applyAlignment="1"/>
    <xf numFmtId="10" fontId="5" fillId="2" borderId="1" xfId="0" applyNumberFormat="1" applyFont="1" applyFill="1" applyBorder="1" applyAlignment="1">
      <alignment horizontal="center" wrapText="1"/>
    </xf>
    <xf numFmtId="165" fontId="4" fillId="0" borderId="0" xfId="0" applyNumberFormat="1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165" fontId="5" fillId="0" borderId="0" xfId="0" applyNumberFormat="1" applyFont="1" applyFill="1" applyBorder="1" applyAlignment="1">
      <alignment horizontal="left" wrapText="1"/>
    </xf>
    <xf numFmtId="165" fontId="4" fillId="0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164" fontId="5" fillId="3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right"/>
    </xf>
    <xf numFmtId="14" fontId="14" fillId="0" borderId="16" xfId="0" applyNumberFormat="1" applyFont="1" applyBorder="1" applyAlignment="1">
      <alignment horizontal="left"/>
    </xf>
    <xf numFmtId="14" fontId="14" fillId="0" borderId="0" xfId="0" applyNumberFormat="1" applyFont="1" applyBorder="1" applyAlignment="1">
      <alignment horizontal="left"/>
    </xf>
    <xf numFmtId="14" fontId="14" fillId="0" borderId="0" xfId="0" applyNumberFormat="1" applyFont="1" applyBorder="1" applyAlignment="1">
      <alignment horizontal="center"/>
    </xf>
    <xf numFmtId="14" fontId="14" fillId="0" borderId="16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3" fontId="15" fillId="0" borderId="0" xfId="0" applyNumberFormat="1" applyFont="1"/>
    <xf numFmtId="0" fontId="13" fillId="0" borderId="16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0" fontId="13" fillId="0" borderId="13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3" fontId="15" fillId="0" borderId="12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3" fillId="0" borderId="14" xfId="0" applyFont="1" applyBorder="1" applyAlignment="1">
      <alignment horizontal="center"/>
    </xf>
    <xf numFmtId="0" fontId="15" fillId="0" borderId="14" xfId="0" applyNumberFormat="1" applyFont="1" applyBorder="1"/>
    <xf numFmtId="0" fontId="15" fillId="0" borderId="14" xfId="0" applyFont="1" applyBorder="1"/>
    <xf numFmtId="0" fontId="15" fillId="0" borderId="15" xfId="0" applyFont="1" applyBorder="1"/>
    <xf numFmtId="1" fontId="15" fillId="0" borderId="15" xfId="3" applyNumberFormat="1" applyFont="1" applyBorder="1" applyAlignment="1">
      <alignment horizontal="left"/>
    </xf>
    <xf numFmtId="1" fontId="15" fillId="0" borderId="15" xfId="3" applyNumberFormat="1" applyFont="1" applyBorder="1"/>
    <xf numFmtId="1" fontId="15" fillId="0" borderId="14" xfId="3" applyNumberFormat="1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1" fontId="15" fillId="0" borderId="15" xfId="3" applyNumberFormat="1" applyFont="1" applyBorder="1" applyAlignment="1">
      <alignment horizontal="right"/>
    </xf>
    <xf numFmtId="165" fontId="5" fillId="4" borderId="0" xfId="0" applyNumberFormat="1" applyFont="1" applyFill="1" applyBorder="1" applyAlignment="1">
      <alignment horizontal="right" wrapText="1"/>
    </xf>
    <xf numFmtId="165" fontId="5" fillId="5" borderId="0" xfId="0" applyNumberFormat="1" applyFont="1" applyFill="1" applyBorder="1" applyAlignment="1">
      <alignment horizontal="left" wrapText="1"/>
    </xf>
    <xf numFmtId="165" fontId="16" fillId="0" borderId="0" xfId="0" applyNumberFormat="1" applyFont="1" applyFill="1" applyBorder="1" applyAlignment="1">
      <alignment horizontal="left" wrapText="1"/>
    </xf>
    <xf numFmtId="165" fontId="16" fillId="0" borderId="0" xfId="0" applyNumberFormat="1" applyFont="1" applyFill="1" applyBorder="1" applyAlignment="1">
      <alignment horizontal="center" wrapText="1"/>
    </xf>
    <xf numFmtId="10" fontId="5" fillId="0" borderId="0" xfId="0" applyNumberFormat="1" applyFont="1" applyFill="1" applyBorder="1" applyAlignment="1">
      <alignment horizontal="center" wrapText="1"/>
    </xf>
    <xf numFmtId="0" fontId="16" fillId="0" borderId="0" xfId="5" applyFont="1" applyFill="1" applyBorder="1"/>
    <xf numFmtId="0" fontId="18" fillId="0" borderId="0" xfId="6" applyFont="1" applyAlignment="1" applyProtection="1"/>
    <xf numFmtId="165" fontId="16" fillId="0" borderId="0" xfId="5" applyNumberFormat="1" applyFont="1" applyFill="1" applyBorder="1" applyAlignment="1">
      <alignment horizontal="center" wrapText="1"/>
    </xf>
    <xf numFmtId="10" fontId="16" fillId="0" borderId="0" xfId="4" applyNumberFormat="1" applyFont="1" applyFill="1" applyBorder="1" applyAlignment="1">
      <alignment horizontal="center" wrapText="1"/>
    </xf>
    <xf numFmtId="10" fontId="16" fillId="0" borderId="0" xfId="0" applyNumberFormat="1" applyFont="1" applyFill="1" applyBorder="1" applyAlignment="1">
      <alignment horizontal="center" wrapText="1"/>
    </xf>
    <xf numFmtId="165" fontId="5" fillId="0" borderId="13" xfId="0" applyNumberFormat="1" applyFont="1" applyFill="1" applyBorder="1" applyAlignment="1">
      <alignment horizontal="left"/>
    </xf>
    <xf numFmtId="0" fontId="0" fillId="0" borderId="0" xfId="0" applyAlignment="1"/>
    <xf numFmtId="165" fontId="5" fillId="4" borderId="0" xfId="0" applyNumberFormat="1" applyFont="1" applyFill="1" applyBorder="1" applyAlignment="1">
      <alignment horizontal="right" wrapText="1"/>
    </xf>
    <xf numFmtId="165" fontId="5" fillId="3" borderId="0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left" wrapText="1"/>
    </xf>
    <xf numFmtId="165" fontId="5" fillId="3" borderId="0" xfId="0" applyNumberFormat="1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7" fillId="0" borderId="0" xfId="1" applyFont="1" applyAlignment="1" applyProtection="1">
      <alignment horizontal="center"/>
    </xf>
    <xf numFmtId="165" fontId="5" fillId="0" borderId="5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3" fontId="15" fillId="0" borderId="11" xfId="0" applyNumberFormat="1" applyFont="1" applyBorder="1" applyAlignment="1">
      <alignment horizontal="center"/>
    </xf>
    <xf numFmtId="3" fontId="15" fillId="0" borderId="12" xfId="0" applyNumberFormat="1" applyFont="1" applyBorder="1" applyAlignment="1">
      <alignment horizontal="center"/>
    </xf>
  </cellXfs>
  <cellStyles count="7">
    <cellStyle name="Comma" xfId="3" builtinId="3"/>
    <cellStyle name="Hyperlink" xfId="1" builtinId="8"/>
    <cellStyle name="Hyperlink 2" xfId="6" xr:uid="{75E44713-8452-45FA-B406-26A1C8B7270D}"/>
    <cellStyle name="Normal" xfId="0" builtinId="0"/>
    <cellStyle name="Normal 2" xfId="2" xr:uid="{00000000-0005-0000-0000-000003000000}"/>
    <cellStyle name="Normal 3" xfId="5" xr:uid="{D00E472C-199A-419D-B76F-F41242D5AA07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rants.nih.gov/grants/policy/salcap_summary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rants.nih.gov/grants/policy/salcap_summary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grants.nih.gov/grants/policy/salcap_summary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42"/>
  <sheetViews>
    <sheetView showGridLines="0" tabSelected="1" workbookViewId="0">
      <selection activeCell="B31" sqref="B31:I31"/>
    </sheetView>
  </sheetViews>
  <sheetFormatPr defaultColWidth="9" defaultRowHeight="16.899999999999999" customHeight="1" x14ac:dyDescent="0.25"/>
  <cols>
    <col min="1" max="2" width="2.5703125" style="1" customWidth="1"/>
    <col min="3" max="3" width="4.5703125" style="1" customWidth="1"/>
    <col min="4" max="4" width="13.5703125" style="1" customWidth="1"/>
    <col min="5" max="5" width="29.28515625" style="2" customWidth="1"/>
    <col min="6" max="6" width="2.85546875" style="1" customWidth="1"/>
    <col min="7" max="7" width="20" style="2" customWidth="1"/>
    <col min="8" max="8" width="3.140625" style="2" customWidth="1"/>
    <col min="9" max="9" width="2.5703125" style="2" customWidth="1"/>
    <col min="10" max="10" width="23.85546875" style="2" customWidth="1"/>
    <col min="11" max="11" width="38.140625" style="1" customWidth="1"/>
    <col min="12" max="12" width="12.140625" style="1" customWidth="1"/>
    <col min="13" max="16384" width="9" style="1"/>
  </cols>
  <sheetData>
    <row r="2" spans="2:13" ht="16.899999999999999" customHeight="1" x14ac:dyDescent="0.3">
      <c r="B2" s="98" t="s">
        <v>49</v>
      </c>
      <c r="C2" s="98"/>
      <c r="D2" s="98"/>
      <c r="E2" s="98"/>
      <c r="F2" s="98"/>
      <c r="G2" s="98"/>
      <c r="H2" s="98"/>
      <c r="I2" s="98"/>
    </row>
    <row r="3" spans="2:13" s="9" customFormat="1" ht="16.899999999999999" customHeight="1" thickBot="1" x14ac:dyDescent="0.4">
      <c r="D3" s="14"/>
      <c r="E3" s="14"/>
      <c r="F3" s="14"/>
      <c r="G3" s="14"/>
      <c r="H3" s="14"/>
      <c r="I3" s="14"/>
      <c r="J3" s="14"/>
      <c r="K3" s="14"/>
      <c r="L3" s="14"/>
    </row>
    <row r="4" spans="2:13" ht="16.899999999999999" customHeight="1" thickBot="1" x14ac:dyDescent="0.3">
      <c r="B4" s="16"/>
      <c r="C4" s="17"/>
      <c r="D4" s="18"/>
      <c r="E4" s="18"/>
      <c r="F4" s="18"/>
      <c r="G4" s="18"/>
      <c r="H4" s="18"/>
      <c r="I4" s="18"/>
      <c r="J4" s="42" t="s">
        <v>33</v>
      </c>
      <c r="K4" s="13"/>
      <c r="L4" s="13"/>
    </row>
    <row r="5" spans="2:13" ht="16.350000000000001" customHeight="1" thickBot="1" x14ac:dyDescent="0.3">
      <c r="B5" s="20"/>
      <c r="C5" s="21"/>
      <c r="D5" s="95" t="s">
        <v>34</v>
      </c>
      <c r="E5" s="95"/>
      <c r="F5" s="22" t="s">
        <v>0</v>
      </c>
      <c r="G5" s="23">
        <v>135000</v>
      </c>
      <c r="H5" s="38"/>
      <c r="I5" s="24"/>
      <c r="J5" s="40" t="s">
        <v>25</v>
      </c>
      <c r="K5" s="47" t="s">
        <v>60</v>
      </c>
      <c r="L5" s="10"/>
    </row>
    <row r="6" spans="2:13" s="12" customFormat="1" ht="16.899999999999999" customHeight="1" thickBot="1" x14ac:dyDescent="0.3">
      <c r="B6" s="20"/>
      <c r="C6" s="21"/>
      <c r="D6" s="24"/>
      <c r="E6" s="24"/>
      <c r="F6" s="24"/>
      <c r="G6" s="24"/>
      <c r="H6" s="38"/>
      <c r="I6" s="24"/>
      <c r="J6" s="40"/>
      <c r="K6" s="10"/>
      <c r="L6" s="10"/>
    </row>
    <row r="7" spans="2:13" s="12" customFormat="1" ht="16.899999999999999" customHeight="1" thickBot="1" x14ac:dyDescent="0.3">
      <c r="B7" s="20"/>
      <c r="C7" s="21"/>
      <c r="D7" s="95" t="s">
        <v>1</v>
      </c>
      <c r="E7" s="95"/>
      <c r="F7" s="22" t="s">
        <v>0</v>
      </c>
      <c r="G7" s="23">
        <v>135800</v>
      </c>
      <c r="H7" s="38"/>
      <c r="I7" s="24"/>
      <c r="J7" s="40" t="s">
        <v>24</v>
      </c>
      <c r="K7" s="92" t="s">
        <v>63</v>
      </c>
      <c r="L7" s="93"/>
      <c r="M7" s="93"/>
    </row>
    <row r="8" spans="2:13" s="12" customFormat="1" ht="16.899999999999999" customHeight="1" thickBot="1" x14ac:dyDescent="0.3">
      <c r="B8" s="20"/>
      <c r="C8" s="21"/>
      <c r="D8" s="95"/>
      <c r="E8" s="95"/>
      <c r="F8" s="24"/>
      <c r="G8" s="24"/>
      <c r="H8" s="38"/>
      <c r="I8" s="24"/>
      <c r="J8" s="40"/>
      <c r="K8" s="10"/>
      <c r="L8" s="10"/>
    </row>
    <row r="9" spans="2:13" s="12" customFormat="1" ht="16.899999999999999" customHeight="1" thickBot="1" x14ac:dyDescent="0.3">
      <c r="B9" s="20"/>
      <c r="C9" s="21"/>
      <c r="D9" s="95" t="s">
        <v>2</v>
      </c>
      <c r="E9" s="95"/>
      <c r="F9" s="22"/>
      <c r="G9" s="37">
        <v>0.16669999999999999</v>
      </c>
      <c r="H9" s="38"/>
      <c r="I9" s="24"/>
      <c r="J9" s="40" t="s">
        <v>26</v>
      </c>
      <c r="K9" s="47" t="s">
        <v>61</v>
      </c>
      <c r="L9" s="10"/>
    </row>
    <row r="10" spans="2:13" s="12" customFormat="1" ht="16.899999999999999" customHeight="1" thickBot="1" x14ac:dyDescent="0.3">
      <c r="B10" s="20"/>
      <c r="C10" s="21"/>
      <c r="D10" s="95"/>
      <c r="E10" s="95"/>
      <c r="F10" s="24"/>
      <c r="G10" s="24"/>
      <c r="H10" s="38"/>
      <c r="I10" s="24"/>
      <c r="J10" s="40"/>
      <c r="K10" s="10"/>
      <c r="L10" s="10"/>
    </row>
    <row r="11" spans="2:13" s="12" customFormat="1" ht="16.899999999999999" customHeight="1" thickBot="1" x14ac:dyDescent="0.3">
      <c r="B11" s="20"/>
      <c r="C11" s="21"/>
      <c r="D11" s="95" t="s">
        <v>10</v>
      </c>
      <c r="E11" s="95"/>
      <c r="F11" s="22" t="s">
        <v>0</v>
      </c>
      <c r="G11" s="15">
        <f>SUM(G5/24)</f>
        <v>5625</v>
      </c>
      <c r="H11" s="38"/>
      <c r="I11" s="24"/>
      <c r="J11" s="41" t="s">
        <v>27</v>
      </c>
      <c r="K11" s="83">
        <f>SUM(G11)*2</f>
        <v>11250</v>
      </c>
      <c r="L11" s="10"/>
    </row>
    <row r="12" spans="2:13" s="12" customFormat="1" ht="16.899999999999999" customHeight="1" thickBot="1" x14ac:dyDescent="0.3">
      <c r="B12" s="20"/>
      <c r="C12" s="21"/>
      <c r="D12" s="95"/>
      <c r="E12" s="95"/>
      <c r="F12" s="24"/>
      <c r="G12" s="24"/>
      <c r="H12" s="38"/>
      <c r="I12" s="24"/>
      <c r="J12" s="41"/>
      <c r="K12" s="10"/>
      <c r="L12" s="10"/>
    </row>
    <row r="13" spans="2:13" s="12" customFormat="1" ht="16.899999999999999" customHeight="1" thickBot="1" x14ac:dyDescent="0.3">
      <c r="B13" s="20"/>
      <c r="C13" s="21"/>
      <c r="D13" s="97" t="s">
        <v>11</v>
      </c>
      <c r="E13" s="97"/>
      <c r="F13" s="22" t="s">
        <v>0</v>
      </c>
      <c r="G13" s="15">
        <f>SUM(G7/24)</f>
        <v>5658.333333333333</v>
      </c>
      <c r="H13" s="38"/>
      <c r="I13" s="24"/>
      <c r="J13" s="41" t="s">
        <v>28</v>
      </c>
      <c r="K13" s="47">
        <f>SUM(G13)*2</f>
        <v>11316.666666666666</v>
      </c>
      <c r="L13" s="10"/>
    </row>
    <row r="14" spans="2:13" s="12" customFormat="1" ht="16.899999999999999" customHeight="1" thickBot="1" x14ac:dyDescent="0.3">
      <c r="B14" s="20"/>
      <c r="C14" s="21"/>
      <c r="D14" s="95"/>
      <c r="E14" s="95"/>
      <c r="F14" s="24"/>
      <c r="G14" s="24"/>
      <c r="H14" s="38"/>
      <c r="I14" s="24"/>
      <c r="J14" s="41"/>
      <c r="K14" s="10"/>
      <c r="L14" s="10"/>
    </row>
    <row r="15" spans="2:13" s="12" customFormat="1" ht="16.899999999999999" customHeight="1" thickBot="1" x14ac:dyDescent="0.3">
      <c r="B15" s="20"/>
      <c r="C15" s="21"/>
      <c r="D15" s="97" t="s">
        <v>12</v>
      </c>
      <c r="E15" s="97"/>
      <c r="F15" s="22" t="s">
        <v>0</v>
      </c>
      <c r="G15" s="15">
        <f>+G11*G9</f>
        <v>937.68749999999989</v>
      </c>
      <c r="H15" s="38"/>
      <c r="I15" s="24"/>
      <c r="J15" s="41" t="s">
        <v>29</v>
      </c>
      <c r="K15" s="84">
        <f>SUM(G15)*2</f>
        <v>1875.3749999999998</v>
      </c>
      <c r="L15" s="10"/>
    </row>
    <row r="16" spans="2:13" s="12" customFormat="1" ht="16.899999999999999" customHeight="1" thickBot="1" x14ac:dyDescent="0.3">
      <c r="B16" s="20"/>
      <c r="C16" s="21"/>
      <c r="D16" s="24"/>
      <c r="E16" s="24"/>
      <c r="F16" s="24"/>
      <c r="G16" s="24"/>
      <c r="H16" s="38"/>
      <c r="I16" s="24"/>
      <c r="J16" s="41"/>
      <c r="K16" s="85"/>
      <c r="L16" s="10"/>
    </row>
    <row r="17" spans="2:12" s="12" customFormat="1" ht="16.899999999999999" customHeight="1" thickBot="1" x14ac:dyDescent="0.3">
      <c r="B17" s="20"/>
      <c r="C17" s="21"/>
      <c r="D17" s="95" t="s">
        <v>13</v>
      </c>
      <c r="E17" s="95"/>
      <c r="F17" s="22" t="s">
        <v>0</v>
      </c>
      <c r="G17" s="15">
        <f>+G13*G9</f>
        <v>943.2441666666665</v>
      </c>
      <c r="H17" s="38"/>
      <c r="I17" s="24"/>
      <c r="J17" s="41" t="s">
        <v>30</v>
      </c>
      <c r="K17" s="84">
        <f>SUM(G17)*2</f>
        <v>1886.488333333333</v>
      </c>
      <c r="L17" s="10" t="s">
        <v>51</v>
      </c>
    </row>
    <row r="18" spans="2:12" s="12" customFormat="1" ht="8.65" customHeight="1" x14ac:dyDescent="0.25">
      <c r="B18" s="20"/>
      <c r="C18" s="21"/>
      <c r="D18" s="22"/>
      <c r="E18" s="22"/>
      <c r="F18" s="22"/>
      <c r="G18" s="28"/>
      <c r="H18" s="38"/>
      <c r="I18" s="24"/>
      <c r="J18" s="41"/>
      <c r="K18" s="85"/>
      <c r="L18" s="10"/>
    </row>
    <row r="19" spans="2:12" s="12" customFormat="1" ht="8.65" customHeight="1" thickBot="1" x14ac:dyDescent="0.3">
      <c r="B19" s="20"/>
      <c r="C19" s="33"/>
      <c r="D19" s="34"/>
      <c r="E19" s="34"/>
      <c r="F19" s="34"/>
      <c r="G19" s="34"/>
      <c r="H19" s="39"/>
      <c r="I19" s="24"/>
      <c r="J19" s="41"/>
      <c r="K19" s="85"/>
      <c r="L19" s="10"/>
    </row>
    <row r="20" spans="2:12" s="12" customFormat="1" ht="16.899999999999999" customHeight="1" thickBot="1" x14ac:dyDescent="0.3">
      <c r="B20" s="20"/>
      <c r="C20" s="33"/>
      <c r="D20" s="94" t="s">
        <v>14</v>
      </c>
      <c r="E20" s="94"/>
      <c r="F20" s="35"/>
      <c r="G20" s="43">
        <f>+G17/G11</f>
        <v>0.16768785185185181</v>
      </c>
      <c r="H20" s="39"/>
      <c r="I20" s="24"/>
      <c r="J20" s="41" t="s">
        <v>31</v>
      </c>
      <c r="K20" s="85"/>
      <c r="L20" s="10"/>
    </row>
    <row r="21" spans="2:12" s="12" customFormat="1" ht="16.899999999999999" customHeight="1" thickBot="1" x14ac:dyDescent="0.3">
      <c r="B21" s="20"/>
      <c r="C21" s="33"/>
      <c r="D21" s="34"/>
      <c r="E21" s="34"/>
      <c r="F21" s="34"/>
      <c r="G21" s="34"/>
      <c r="H21" s="39"/>
      <c r="I21" s="24"/>
      <c r="J21" s="41"/>
      <c r="K21" s="85"/>
      <c r="L21" s="10"/>
    </row>
    <row r="22" spans="2:12" s="12" customFormat="1" ht="16.899999999999999" customHeight="1" thickBot="1" x14ac:dyDescent="0.3">
      <c r="B22" s="20"/>
      <c r="C22" s="33"/>
      <c r="D22" s="94" t="s">
        <v>3</v>
      </c>
      <c r="E22" s="94"/>
      <c r="F22" s="35" t="s">
        <v>0</v>
      </c>
      <c r="G22" s="15">
        <f>+G15-G17</f>
        <v>-5.5566666666666151</v>
      </c>
      <c r="H22" s="39"/>
      <c r="I22" s="24"/>
      <c r="J22" s="41" t="s">
        <v>32</v>
      </c>
      <c r="K22" s="84">
        <f>SUM(G22)*2</f>
        <v>-11.11333333333323</v>
      </c>
      <c r="L22" s="10" t="s">
        <v>42</v>
      </c>
    </row>
    <row r="23" spans="2:12" s="12" customFormat="1" ht="16.899999999999999" customHeight="1" x14ac:dyDescent="0.25">
      <c r="B23" s="20"/>
      <c r="C23" s="33"/>
      <c r="D23" s="94" t="s">
        <v>4</v>
      </c>
      <c r="E23" s="94"/>
      <c r="F23" s="34"/>
      <c r="G23" s="34"/>
      <c r="H23" s="34"/>
      <c r="I23" s="25"/>
      <c r="J23" s="10"/>
      <c r="K23" s="10"/>
      <c r="L23" s="10"/>
    </row>
    <row r="24" spans="2:12" s="12" customFormat="1" ht="8.65" customHeight="1" x14ac:dyDescent="0.25">
      <c r="B24" s="20"/>
      <c r="C24" s="33"/>
      <c r="D24" s="35"/>
      <c r="E24" s="35"/>
      <c r="F24" s="34"/>
      <c r="G24" s="34"/>
      <c r="H24" s="34"/>
      <c r="I24" s="25"/>
      <c r="J24" s="10"/>
      <c r="K24" s="10"/>
      <c r="L24" s="10"/>
    </row>
    <row r="25" spans="2:12" s="12" customFormat="1" ht="16.899999999999999" customHeight="1" thickBot="1" x14ac:dyDescent="0.3">
      <c r="B25" s="29"/>
      <c r="C25" s="30"/>
      <c r="D25" s="31"/>
      <c r="E25" s="31"/>
      <c r="F25" s="31"/>
      <c r="G25" s="31"/>
      <c r="H25" s="31"/>
      <c r="I25" s="32"/>
      <c r="J25" s="10"/>
      <c r="K25" s="10"/>
      <c r="L25" s="10"/>
    </row>
    <row r="26" spans="2:12" s="12" customFormat="1" ht="16.899999999999999" customHeight="1" x14ac:dyDescent="0.25">
      <c r="D26" s="3"/>
      <c r="E26" s="94" t="s">
        <v>14</v>
      </c>
      <c r="F26" s="94"/>
      <c r="G26" s="91">
        <f>SUM(G20)*1.5</f>
        <v>0.25153177777777769</v>
      </c>
      <c r="H26" s="10"/>
      <c r="I26" s="10"/>
      <c r="J26" s="10"/>
      <c r="K26" s="10"/>
      <c r="L26" s="10"/>
    </row>
    <row r="27" spans="2:12" s="12" customFormat="1" ht="16.899999999999999" customHeight="1" x14ac:dyDescent="0.25">
      <c r="D27" s="3"/>
      <c r="E27" s="82"/>
      <c r="F27" s="82"/>
      <c r="G27" s="86"/>
      <c r="H27" s="10"/>
      <c r="I27" s="10"/>
      <c r="J27" s="10"/>
      <c r="K27" s="10"/>
      <c r="L27" s="10"/>
    </row>
    <row r="28" spans="2:12" s="12" customFormat="1" ht="16.899999999999999" customHeight="1" x14ac:dyDescent="0.25">
      <c r="B28" s="87" t="s">
        <v>59</v>
      </c>
      <c r="C28" s="87"/>
      <c r="D28" s="88"/>
      <c r="E28" s="89"/>
      <c r="F28" s="89"/>
      <c r="G28" s="89"/>
      <c r="H28" s="89"/>
      <c r="I28" s="89"/>
      <c r="J28" s="89"/>
      <c r="K28" s="10"/>
      <c r="L28" s="10"/>
    </row>
    <row r="29" spans="2:12" s="12" customFormat="1" ht="16.899999999999999" customHeight="1" x14ac:dyDescent="0.25">
      <c r="B29" s="87"/>
      <c r="C29" s="87"/>
      <c r="D29" s="88"/>
      <c r="E29" s="89"/>
      <c r="F29" s="89"/>
      <c r="G29" s="90"/>
      <c r="H29" s="89"/>
      <c r="I29" s="89"/>
      <c r="J29" s="89"/>
      <c r="K29" s="10"/>
      <c r="L29" s="10"/>
    </row>
    <row r="30" spans="2:12" s="12" customFormat="1" ht="16.899999999999999" customHeight="1" x14ac:dyDescent="0.25">
      <c r="B30" s="87"/>
      <c r="C30" s="87"/>
      <c r="D30" s="88"/>
      <c r="E30" s="89"/>
      <c r="F30" s="89"/>
      <c r="G30" s="89"/>
      <c r="H30" s="89"/>
      <c r="I30" s="89"/>
      <c r="J30" s="89"/>
      <c r="K30" s="10"/>
      <c r="L30" s="10"/>
    </row>
    <row r="31" spans="2:12" s="12" customFormat="1" ht="16.899999999999999" customHeight="1" x14ac:dyDescent="0.25">
      <c r="B31" s="99" t="s">
        <v>5</v>
      </c>
      <c r="C31" s="99"/>
      <c r="D31" s="99"/>
      <c r="E31" s="99"/>
      <c r="F31" s="99"/>
      <c r="G31" s="99"/>
      <c r="H31" s="99"/>
      <c r="I31" s="99"/>
      <c r="J31" s="10"/>
      <c r="K31" s="10"/>
      <c r="L31" s="10"/>
    </row>
    <row r="32" spans="2:12" s="12" customFormat="1" ht="16.899999999999999" customHeight="1" x14ac:dyDescent="0.25">
      <c r="B32" s="3"/>
      <c r="D32" s="3"/>
      <c r="E32" s="10"/>
      <c r="F32" s="10"/>
      <c r="G32" s="10"/>
      <c r="H32" s="10"/>
      <c r="I32" s="10"/>
      <c r="J32" s="10"/>
      <c r="K32" s="10"/>
      <c r="L32" s="10"/>
    </row>
    <row r="33" spans="2:12" s="9" customFormat="1" ht="16.899999999999999" customHeight="1" x14ac:dyDescent="0.25">
      <c r="B33" s="4"/>
      <c r="D33" s="4"/>
      <c r="E33" s="5"/>
      <c r="F33" s="6"/>
      <c r="G33" s="7"/>
      <c r="H33" s="7"/>
      <c r="I33" s="7"/>
      <c r="J33" s="7"/>
      <c r="K33" s="8"/>
      <c r="L33" s="8"/>
    </row>
    <row r="34" spans="2:12" ht="16.899999999999999" customHeight="1" x14ac:dyDescent="0.25">
      <c r="B34" s="96" t="s">
        <v>35</v>
      </c>
      <c r="C34" s="96"/>
      <c r="D34" s="96"/>
      <c r="E34" s="96"/>
      <c r="F34" s="96"/>
      <c r="G34" s="96"/>
      <c r="H34" s="96"/>
      <c r="I34" s="96"/>
      <c r="J34" s="13"/>
      <c r="K34" s="13"/>
    </row>
    <row r="35" spans="2:12" ht="16.899999999999999" customHeight="1" x14ac:dyDescent="0.25">
      <c r="B35" s="96" t="s">
        <v>8</v>
      </c>
      <c r="C35" s="96"/>
      <c r="D35" s="96"/>
      <c r="E35" s="96"/>
      <c r="F35" s="96"/>
      <c r="G35" s="96"/>
      <c r="H35" s="96"/>
      <c r="I35" s="96"/>
      <c r="J35" s="96"/>
      <c r="K35" s="96"/>
    </row>
    <row r="36" spans="2:12" ht="16.899999999999999" customHeight="1" x14ac:dyDescent="0.25">
      <c r="B36" s="96" t="s">
        <v>6</v>
      </c>
      <c r="C36" s="96"/>
      <c r="D36" s="96"/>
      <c r="E36" s="96"/>
      <c r="F36" s="96"/>
      <c r="G36" s="96"/>
      <c r="H36" s="96"/>
      <c r="I36" s="96"/>
      <c r="J36" s="13"/>
      <c r="K36" s="13"/>
    </row>
    <row r="37" spans="2:12" ht="16.899999999999999" customHeight="1" x14ac:dyDescent="0.25">
      <c r="B37" s="96" t="s">
        <v>36</v>
      </c>
      <c r="C37" s="96"/>
      <c r="D37" s="96"/>
      <c r="E37" s="96"/>
      <c r="F37" s="96"/>
      <c r="G37" s="96"/>
      <c r="H37" s="96"/>
      <c r="I37" s="96"/>
      <c r="J37" s="13"/>
      <c r="K37" s="13"/>
    </row>
    <row r="38" spans="2:12" ht="16.899999999999999" customHeight="1" x14ac:dyDescent="0.25">
      <c r="B38" s="96" t="s">
        <v>37</v>
      </c>
      <c r="C38" s="96"/>
      <c r="D38" s="96"/>
      <c r="E38" s="96"/>
      <c r="F38" s="96"/>
      <c r="G38" s="96"/>
      <c r="H38" s="96"/>
      <c r="I38" s="96"/>
      <c r="J38" s="96"/>
      <c r="K38" s="96"/>
    </row>
    <row r="39" spans="2:12" ht="16.899999999999999" customHeight="1" x14ac:dyDescent="0.25">
      <c r="B39" s="96" t="s">
        <v>38</v>
      </c>
      <c r="C39" s="96"/>
      <c r="D39" s="96"/>
      <c r="E39" s="96"/>
      <c r="F39" s="96"/>
      <c r="G39" s="96"/>
      <c r="H39" s="96"/>
      <c r="I39" s="96"/>
      <c r="J39" s="13"/>
      <c r="K39" s="13"/>
    </row>
    <row r="40" spans="2:12" ht="16.899999999999999" customHeight="1" x14ac:dyDescent="0.25">
      <c r="B40" s="96" t="s">
        <v>39</v>
      </c>
      <c r="C40" s="96"/>
      <c r="D40" s="96"/>
      <c r="E40" s="96"/>
      <c r="F40" s="96"/>
      <c r="G40" s="96"/>
      <c r="H40" s="96"/>
      <c r="I40" s="96"/>
      <c r="J40" s="96"/>
      <c r="K40" s="96"/>
    </row>
    <row r="41" spans="2:12" ht="16.899999999999999" customHeight="1" x14ac:dyDescent="0.25">
      <c r="B41" s="96" t="s">
        <v>40</v>
      </c>
      <c r="C41" s="96"/>
      <c r="D41" s="96"/>
      <c r="E41" s="96"/>
      <c r="F41" s="96"/>
      <c r="G41" s="96"/>
      <c r="H41" s="96"/>
      <c r="I41" s="96"/>
      <c r="J41" s="96"/>
      <c r="K41" s="96"/>
    </row>
    <row r="42" spans="2:12" ht="16.899999999999999" customHeight="1" x14ac:dyDescent="0.25">
      <c r="B42" s="96" t="s">
        <v>7</v>
      </c>
      <c r="C42" s="96"/>
      <c r="D42" s="96"/>
      <c r="E42" s="96"/>
      <c r="F42" s="96"/>
      <c r="G42" s="96"/>
      <c r="H42" s="96"/>
      <c r="I42" s="96"/>
      <c r="J42" s="13"/>
      <c r="K42" s="13"/>
    </row>
  </sheetData>
  <sheetProtection selectLockedCells="1"/>
  <mergeCells count="27">
    <mergeCell ref="B2:I2"/>
    <mergeCell ref="B35:K35"/>
    <mergeCell ref="B38:K38"/>
    <mergeCell ref="B40:K40"/>
    <mergeCell ref="B41:K41"/>
    <mergeCell ref="B31:I31"/>
    <mergeCell ref="B34:I34"/>
    <mergeCell ref="B36:I36"/>
    <mergeCell ref="B37:I37"/>
    <mergeCell ref="D11:E11"/>
    <mergeCell ref="D12:E12"/>
    <mergeCell ref="D14:E14"/>
    <mergeCell ref="D13:E13"/>
    <mergeCell ref="B39:I39"/>
    <mergeCell ref="D23:E23"/>
    <mergeCell ref="D22:E22"/>
    <mergeCell ref="B42:I42"/>
    <mergeCell ref="D5:E5"/>
    <mergeCell ref="D7:E7"/>
    <mergeCell ref="D15:E15"/>
    <mergeCell ref="D17:E17"/>
    <mergeCell ref="D20:E20"/>
    <mergeCell ref="K7:M7"/>
    <mergeCell ref="E26:F26"/>
    <mergeCell ref="D8:E8"/>
    <mergeCell ref="D9:E9"/>
    <mergeCell ref="D10:E10"/>
  </mergeCells>
  <phoneticPr fontId="2" type="noConversion"/>
  <hyperlinks>
    <hyperlink ref="B31" r:id="rId1" display="Salary Cap Levels" xr:uid="{00000000-0004-0000-0000-000000000000}"/>
  </hyperlinks>
  <printOptions horizontalCentered="1"/>
  <pageMargins left="0.25" right="0.25" top="0.5" bottom="0.5" header="0.5" footer="0.5"/>
  <pageSetup scale="87" orientation="landscape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39"/>
  <sheetViews>
    <sheetView showGridLines="0" workbookViewId="0">
      <selection activeCell="K27" sqref="K27"/>
    </sheetView>
  </sheetViews>
  <sheetFormatPr defaultColWidth="9" defaultRowHeight="16.899999999999999" customHeight="1" x14ac:dyDescent="0.25"/>
  <cols>
    <col min="1" max="2" width="2.5703125" style="1" customWidth="1"/>
    <col min="3" max="3" width="4.5703125" style="1" customWidth="1"/>
    <col min="4" max="4" width="13.5703125" style="1" customWidth="1"/>
    <col min="5" max="5" width="29.28515625" style="2" customWidth="1"/>
    <col min="6" max="6" width="2.85546875" style="1" customWidth="1"/>
    <col min="7" max="7" width="20" style="2" customWidth="1"/>
    <col min="8" max="8" width="3.140625" style="2" customWidth="1"/>
    <col min="9" max="9" width="2.5703125" style="2" customWidth="1"/>
    <col min="10" max="10" width="45.85546875" style="2" customWidth="1"/>
    <col min="11" max="11" width="23.7109375" style="1" customWidth="1"/>
    <col min="12" max="12" width="10" style="1" customWidth="1"/>
    <col min="13" max="13" width="12.140625" style="1" customWidth="1"/>
    <col min="14" max="16384" width="9" style="1"/>
  </cols>
  <sheetData>
    <row r="2" spans="2:13" ht="16.899999999999999" customHeight="1" x14ac:dyDescent="0.3">
      <c r="B2" s="98" t="s">
        <v>48</v>
      </c>
      <c r="C2" s="98"/>
      <c r="D2" s="98"/>
      <c r="E2" s="98"/>
      <c r="F2" s="98"/>
      <c r="G2" s="98"/>
      <c r="H2" s="98"/>
      <c r="I2" s="98"/>
    </row>
    <row r="3" spans="2:13" s="9" customFormat="1" ht="16.899999999999999" customHeight="1" thickBot="1" x14ac:dyDescent="0.4"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2:13" ht="16.899999999999999" customHeight="1" thickBot="1" x14ac:dyDescent="0.3">
      <c r="B4" s="16"/>
      <c r="C4" s="17"/>
      <c r="D4" s="18"/>
      <c r="E4" s="18"/>
      <c r="F4" s="18"/>
      <c r="G4" s="18"/>
      <c r="H4" s="18"/>
      <c r="I4" s="19"/>
      <c r="J4" s="13"/>
      <c r="K4" s="13"/>
      <c r="L4" s="13"/>
      <c r="M4" s="13"/>
    </row>
    <row r="5" spans="2:13" ht="16.350000000000001" customHeight="1" thickBot="1" x14ac:dyDescent="0.3">
      <c r="B5" s="20"/>
      <c r="C5" s="21"/>
      <c r="D5" s="95" t="s">
        <v>9</v>
      </c>
      <c r="E5" s="95"/>
      <c r="F5" s="22" t="s">
        <v>0</v>
      </c>
      <c r="G5" s="23">
        <v>150000</v>
      </c>
      <c r="H5" s="24"/>
      <c r="I5" s="25"/>
      <c r="J5" s="47" t="s">
        <v>62</v>
      </c>
      <c r="K5" s="47"/>
      <c r="L5" s="11"/>
      <c r="M5" s="10"/>
    </row>
    <row r="6" spans="2:13" s="12" customFormat="1" ht="16.899999999999999" customHeight="1" thickBot="1" x14ac:dyDescent="0.3">
      <c r="B6" s="20"/>
      <c r="C6" s="21"/>
      <c r="D6" s="24"/>
      <c r="E6" s="24"/>
      <c r="F6" s="24"/>
      <c r="G6" s="24"/>
      <c r="H6" s="24"/>
      <c r="I6" s="25"/>
      <c r="J6" s="10"/>
      <c r="K6" s="10"/>
      <c r="L6" s="11"/>
      <c r="M6" s="10"/>
    </row>
    <row r="7" spans="2:13" s="12" customFormat="1" ht="16.899999999999999" customHeight="1" thickBot="1" x14ac:dyDescent="0.3">
      <c r="B7" s="20"/>
      <c r="C7" s="21"/>
      <c r="D7" s="95" t="s">
        <v>1</v>
      </c>
      <c r="E7" s="95"/>
      <c r="F7" s="22" t="s">
        <v>0</v>
      </c>
      <c r="G7" s="23">
        <v>135800</v>
      </c>
      <c r="H7" s="24"/>
      <c r="I7" s="25"/>
      <c r="J7" s="51" t="s">
        <v>63</v>
      </c>
      <c r="K7" s="10"/>
      <c r="L7" s="11"/>
      <c r="M7" s="10"/>
    </row>
    <row r="8" spans="2:13" s="12" customFormat="1" ht="16.899999999999999" customHeight="1" thickBot="1" x14ac:dyDescent="0.3">
      <c r="B8" s="20"/>
      <c r="C8" s="21"/>
      <c r="D8" s="95"/>
      <c r="E8" s="95"/>
      <c r="F8" s="24"/>
      <c r="G8" s="24"/>
      <c r="H8" s="24"/>
      <c r="I8" s="25"/>
      <c r="J8" s="10"/>
      <c r="K8" s="10"/>
      <c r="L8" s="11"/>
      <c r="M8" s="10"/>
    </row>
    <row r="9" spans="2:13" s="12" customFormat="1" ht="16.899999999999999" customHeight="1" thickBot="1" x14ac:dyDescent="0.3">
      <c r="B9" s="20"/>
      <c r="C9" s="21"/>
      <c r="D9" s="95" t="s">
        <v>2</v>
      </c>
      <c r="E9" s="95"/>
      <c r="F9" s="22"/>
      <c r="G9" s="52">
        <v>0.2</v>
      </c>
      <c r="H9" s="27"/>
      <c r="I9" s="25"/>
      <c r="J9" s="10"/>
      <c r="K9" s="10"/>
      <c r="L9" s="11"/>
      <c r="M9" s="10"/>
    </row>
    <row r="10" spans="2:13" s="12" customFormat="1" ht="16.899999999999999" customHeight="1" thickBot="1" x14ac:dyDescent="0.3">
      <c r="B10" s="20"/>
      <c r="C10" s="21"/>
      <c r="D10" s="95"/>
      <c r="E10" s="95"/>
      <c r="F10" s="24"/>
      <c r="G10" s="24"/>
      <c r="H10" s="24"/>
      <c r="I10" s="25"/>
      <c r="J10" s="10"/>
      <c r="K10" s="10"/>
      <c r="L10" s="11"/>
      <c r="M10" s="10"/>
    </row>
    <row r="11" spans="2:13" s="12" customFormat="1" ht="16.899999999999999" customHeight="1" thickBot="1" x14ac:dyDescent="0.3">
      <c r="B11" s="20"/>
      <c r="C11" s="21"/>
      <c r="D11" s="95" t="s">
        <v>10</v>
      </c>
      <c r="E11" s="95"/>
      <c r="F11" s="22" t="s">
        <v>0</v>
      </c>
      <c r="G11" s="15">
        <f>SUM(G5/20)</f>
        <v>7500</v>
      </c>
      <c r="H11" s="24"/>
      <c r="I11" s="25"/>
      <c r="J11" s="47">
        <f>SUM(G11)*2</f>
        <v>15000</v>
      </c>
      <c r="K11" s="10"/>
      <c r="L11" s="11"/>
      <c r="M11" s="10"/>
    </row>
    <row r="12" spans="2:13" s="12" customFormat="1" ht="16.899999999999999" customHeight="1" thickBot="1" x14ac:dyDescent="0.3">
      <c r="B12" s="20"/>
      <c r="C12" s="21"/>
      <c r="D12" s="95"/>
      <c r="E12" s="95"/>
      <c r="F12" s="24"/>
      <c r="G12" s="24"/>
      <c r="H12" s="24"/>
      <c r="I12" s="25"/>
      <c r="J12" s="10"/>
      <c r="K12" s="10"/>
      <c r="L12" s="11"/>
      <c r="M12" s="10"/>
    </row>
    <row r="13" spans="2:13" s="12" customFormat="1" ht="16.899999999999999" customHeight="1" thickBot="1" x14ac:dyDescent="0.3">
      <c r="B13" s="20"/>
      <c r="C13" s="21"/>
      <c r="D13" s="97" t="s">
        <v>11</v>
      </c>
      <c r="E13" s="97"/>
      <c r="F13" s="22" t="s">
        <v>0</v>
      </c>
      <c r="G13" s="15">
        <f>SUM(G7/20)</f>
        <v>6790</v>
      </c>
      <c r="H13" s="24"/>
      <c r="I13" s="25"/>
      <c r="J13" s="47">
        <f>SUM(G13)*2</f>
        <v>13580</v>
      </c>
      <c r="K13" s="10"/>
      <c r="L13" s="11"/>
      <c r="M13" s="10"/>
    </row>
    <row r="14" spans="2:13" s="12" customFormat="1" ht="16.899999999999999" customHeight="1" thickBot="1" x14ac:dyDescent="0.3">
      <c r="B14" s="20"/>
      <c r="C14" s="21"/>
      <c r="D14" s="95"/>
      <c r="E14" s="95"/>
      <c r="F14" s="24"/>
      <c r="G14" s="24"/>
      <c r="H14" s="24"/>
      <c r="I14" s="25"/>
      <c r="J14" s="10"/>
      <c r="K14" s="10"/>
      <c r="L14" s="11"/>
      <c r="M14" s="10"/>
    </row>
    <row r="15" spans="2:13" s="12" customFormat="1" ht="16.899999999999999" customHeight="1" thickBot="1" x14ac:dyDescent="0.3">
      <c r="B15" s="20"/>
      <c r="C15" s="21"/>
      <c r="D15" s="97" t="s">
        <v>12</v>
      </c>
      <c r="E15" s="97"/>
      <c r="F15" s="22" t="s">
        <v>0</v>
      </c>
      <c r="G15" s="15">
        <f>+G11*G9</f>
        <v>1500</v>
      </c>
      <c r="H15" s="24"/>
      <c r="I15" s="25"/>
      <c r="J15" s="47">
        <f>SUM(G15)*2</f>
        <v>3000</v>
      </c>
      <c r="K15" s="10"/>
      <c r="L15" s="11"/>
      <c r="M15" s="10"/>
    </row>
    <row r="16" spans="2:13" s="12" customFormat="1" ht="16.899999999999999" customHeight="1" thickBot="1" x14ac:dyDescent="0.3">
      <c r="B16" s="20"/>
      <c r="C16" s="21"/>
      <c r="D16" s="24"/>
      <c r="E16" s="24"/>
      <c r="F16" s="24"/>
      <c r="G16" s="24"/>
      <c r="H16" s="24"/>
      <c r="I16" s="25"/>
      <c r="J16" s="10"/>
      <c r="K16" s="10"/>
      <c r="L16" s="11"/>
      <c r="M16" s="10"/>
    </row>
    <row r="17" spans="2:13" s="12" customFormat="1" ht="16.899999999999999" customHeight="1" thickBot="1" x14ac:dyDescent="0.3">
      <c r="B17" s="20"/>
      <c r="C17" s="21"/>
      <c r="D17" s="95" t="s">
        <v>13</v>
      </c>
      <c r="E17" s="95"/>
      <c r="F17" s="22" t="s">
        <v>0</v>
      </c>
      <c r="G17" s="15">
        <f>+G13*G9</f>
        <v>1358</v>
      </c>
      <c r="H17" s="24"/>
      <c r="I17" s="25"/>
      <c r="J17" s="47">
        <f>SUM(G17)*2</f>
        <v>2716</v>
      </c>
      <c r="K17" s="47" t="s">
        <v>41</v>
      </c>
      <c r="L17" s="11"/>
      <c r="M17" s="10"/>
    </row>
    <row r="18" spans="2:13" s="12" customFormat="1" ht="8.65" customHeight="1" x14ac:dyDescent="0.25">
      <c r="B18" s="20"/>
      <c r="C18" s="21"/>
      <c r="D18" s="22"/>
      <c r="E18" s="22"/>
      <c r="F18" s="22"/>
      <c r="G18" s="28"/>
      <c r="H18" s="24"/>
      <c r="I18" s="25"/>
      <c r="J18" s="10"/>
      <c r="K18" s="10"/>
      <c r="L18" s="11"/>
      <c r="M18" s="10"/>
    </row>
    <row r="19" spans="2:13" s="12" customFormat="1" ht="8.65" customHeight="1" thickBot="1" x14ac:dyDescent="0.3">
      <c r="B19" s="20"/>
      <c r="C19" s="33"/>
      <c r="D19" s="34"/>
      <c r="E19" s="34"/>
      <c r="F19" s="34"/>
      <c r="G19" s="34"/>
      <c r="H19" s="34"/>
      <c r="I19" s="25"/>
      <c r="J19" s="10"/>
      <c r="K19" s="10"/>
      <c r="L19" s="11"/>
      <c r="M19" s="10"/>
    </row>
    <row r="20" spans="2:13" s="12" customFormat="1" ht="16.899999999999999" customHeight="1" thickBot="1" x14ac:dyDescent="0.3">
      <c r="B20" s="20"/>
      <c r="C20" s="33"/>
      <c r="D20" s="94" t="s">
        <v>14</v>
      </c>
      <c r="E20" s="94"/>
      <c r="F20" s="35"/>
      <c r="G20" s="43">
        <f>+G17/G11</f>
        <v>0.18106666666666665</v>
      </c>
      <c r="H20" s="36"/>
      <c r="I20" s="25"/>
      <c r="J20" s="47"/>
      <c r="K20" s="10"/>
      <c r="L20" s="11"/>
      <c r="M20" s="10"/>
    </row>
    <row r="21" spans="2:13" s="12" customFormat="1" ht="16.899999999999999" customHeight="1" thickBot="1" x14ac:dyDescent="0.3">
      <c r="B21" s="20"/>
      <c r="C21" s="33"/>
      <c r="D21" s="34"/>
      <c r="E21" s="34"/>
      <c r="F21" s="34"/>
      <c r="G21" s="34"/>
      <c r="H21" s="34"/>
      <c r="I21" s="25"/>
      <c r="J21" s="10"/>
      <c r="K21" s="10"/>
      <c r="L21" s="11"/>
      <c r="M21" s="10"/>
    </row>
    <row r="22" spans="2:13" s="12" customFormat="1" ht="16.899999999999999" customHeight="1" thickBot="1" x14ac:dyDescent="0.3">
      <c r="B22" s="20"/>
      <c r="C22" s="33"/>
      <c r="D22" s="94" t="s">
        <v>3</v>
      </c>
      <c r="E22" s="94"/>
      <c r="F22" s="35" t="s">
        <v>0</v>
      </c>
      <c r="G22" s="15">
        <f>+G15-G17</f>
        <v>142</v>
      </c>
      <c r="H22" s="34"/>
      <c r="I22" s="25"/>
      <c r="J22" s="47">
        <f>SUM(G22)*2</f>
        <v>284</v>
      </c>
      <c r="K22" s="47" t="s">
        <v>42</v>
      </c>
      <c r="L22" s="11"/>
      <c r="M22" s="10"/>
    </row>
    <row r="23" spans="2:13" s="12" customFormat="1" ht="16.899999999999999" customHeight="1" x14ac:dyDescent="0.25">
      <c r="B23" s="20"/>
      <c r="C23" s="33"/>
      <c r="D23" s="94" t="s">
        <v>4</v>
      </c>
      <c r="E23" s="94"/>
      <c r="F23" s="34"/>
      <c r="G23" s="34"/>
      <c r="H23" s="34"/>
      <c r="I23" s="25"/>
      <c r="J23" s="10"/>
      <c r="K23" s="10"/>
      <c r="L23" s="11"/>
      <c r="M23" s="10"/>
    </row>
    <row r="24" spans="2:13" s="12" customFormat="1" ht="8.65" customHeight="1" x14ac:dyDescent="0.25">
      <c r="B24" s="20"/>
      <c r="C24" s="33"/>
      <c r="D24" s="35"/>
      <c r="E24" s="35"/>
      <c r="F24" s="34"/>
      <c r="G24" s="34"/>
      <c r="H24" s="34"/>
      <c r="I24" s="25"/>
      <c r="J24" s="10"/>
      <c r="K24" s="10"/>
      <c r="L24" s="11"/>
      <c r="M24" s="10"/>
    </row>
    <row r="25" spans="2:13" s="12" customFormat="1" ht="16.899999999999999" customHeight="1" thickBot="1" x14ac:dyDescent="0.3">
      <c r="B25" s="29"/>
      <c r="C25" s="30"/>
      <c r="D25" s="31"/>
      <c r="E25" s="31"/>
      <c r="F25" s="31"/>
      <c r="G25" s="31"/>
      <c r="H25" s="31"/>
      <c r="I25" s="32"/>
      <c r="J25" s="10"/>
      <c r="K25" s="10"/>
      <c r="L25" s="11"/>
      <c r="M25" s="10"/>
    </row>
    <row r="26" spans="2:13" s="12" customFormat="1" ht="16.899999999999999" customHeight="1" x14ac:dyDescent="0.25">
      <c r="D26" s="3"/>
      <c r="E26" s="10"/>
      <c r="F26" s="10"/>
      <c r="G26" s="10"/>
      <c r="H26" s="10"/>
      <c r="I26" s="10"/>
      <c r="J26" s="10"/>
      <c r="K26" s="10"/>
      <c r="L26" s="11"/>
      <c r="M26" s="10"/>
    </row>
    <row r="27" spans="2:13" s="12" customFormat="1" ht="16.899999999999999" customHeight="1" x14ac:dyDescent="0.25">
      <c r="D27" s="3"/>
      <c r="E27" s="10"/>
      <c r="F27" s="10"/>
      <c r="G27" s="10"/>
      <c r="H27" s="10"/>
      <c r="I27" s="10"/>
      <c r="J27" s="10"/>
      <c r="K27" s="10"/>
      <c r="L27" s="11"/>
      <c r="M27" s="10"/>
    </row>
    <row r="28" spans="2:13" s="12" customFormat="1" ht="16.899999999999999" customHeight="1" x14ac:dyDescent="0.25">
      <c r="B28" s="99" t="s">
        <v>5</v>
      </c>
      <c r="C28" s="99"/>
      <c r="D28" s="99"/>
      <c r="E28" s="99"/>
      <c r="F28" s="99"/>
      <c r="G28" s="99"/>
      <c r="H28" s="99"/>
      <c r="I28" s="99"/>
      <c r="J28" s="10"/>
      <c r="K28" s="10"/>
      <c r="L28" s="11"/>
      <c r="M28" s="10"/>
    </row>
    <row r="29" spans="2:13" s="12" customFormat="1" ht="16.899999999999999" customHeight="1" x14ac:dyDescent="0.25">
      <c r="B29" s="3"/>
      <c r="D29" s="3"/>
      <c r="E29" s="10"/>
      <c r="F29" s="10"/>
      <c r="G29" s="10"/>
      <c r="H29" s="10"/>
      <c r="I29" s="10"/>
      <c r="J29" s="10"/>
      <c r="K29" s="10"/>
      <c r="L29" s="11"/>
      <c r="M29" s="10"/>
    </row>
    <row r="30" spans="2:13" s="9" customFormat="1" ht="16.899999999999999" customHeight="1" x14ac:dyDescent="0.25">
      <c r="B30" s="4"/>
      <c r="D30" s="4"/>
      <c r="E30" s="5"/>
      <c r="F30" s="6"/>
      <c r="G30" s="7"/>
      <c r="H30" s="7"/>
      <c r="I30" s="7"/>
      <c r="J30" s="7"/>
      <c r="K30" s="8"/>
      <c r="L30" s="8"/>
      <c r="M30" s="8"/>
    </row>
    <row r="31" spans="2:13" ht="16.899999999999999" customHeight="1" x14ac:dyDescent="0.25">
      <c r="B31" s="96" t="s">
        <v>35</v>
      </c>
      <c r="C31" s="96"/>
      <c r="D31" s="96"/>
      <c r="E31" s="96"/>
      <c r="F31" s="96"/>
      <c r="G31" s="96"/>
      <c r="H31" s="96"/>
      <c r="I31" s="96"/>
      <c r="J31" s="13"/>
      <c r="K31" s="13"/>
    </row>
    <row r="32" spans="2:13" ht="16.899999999999999" customHeight="1" x14ac:dyDescent="0.25">
      <c r="B32" s="96" t="s">
        <v>8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 ht="16.899999999999999" customHeight="1" x14ac:dyDescent="0.25">
      <c r="B33" s="96" t="s">
        <v>6</v>
      </c>
      <c r="C33" s="96"/>
      <c r="D33" s="96"/>
      <c r="E33" s="96"/>
      <c r="F33" s="96"/>
      <c r="G33" s="96"/>
      <c r="H33" s="96"/>
      <c r="I33" s="96"/>
      <c r="J33" s="13"/>
      <c r="K33" s="13"/>
    </row>
    <row r="34" spans="2:12" ht="16.899999999999999" customHeight="1" x14ac:dyDescent="0.25">
      <c r="B34" s="96" t="s">
        <v>36</v>
      </c>
      <c r="C34" s="96"/>
      <c r="D34" s="96"/>
      <c r="E34" s="96"/>
      <c r="F34" s="96"/>
      <c r="G34" s="96"/>
      <c r="H34" s="96"/>
      <c r="I34" s="96"/>
      <c r="J34" s="13"/>
      <c r="K34" s="13"/>
    </row>
    <row r="35" spans="2:12" ht="16.899999999999999" customHeight="1" x14ac:dyDescent="0.25">
      <c r="B35" s="96" t="s">
        <v>37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</row>
    <row r="36" spans="2:12" ht="16.899999999999999" customHeight="1" x14ac:dyDescent="0.25">
      <c r="B36" s="96" t="s">
        <v>38</v>
      </c>
      <c r="C36" s="96"/>
      <c r="D36" s="96"/>
      <c r="E36" s="96"/>
      <c r="F36" s="96"/>
      <c r="G36" s="96"/>
      <c r="H36" s="96"/>
      <c r="I36" s="96"/>
      <c r="J36" s="13"/>
      <c r="K36" s="13"/>
    </row>
    <row r="37" spans="2:12" ht="16.899999999999999" customHeight="1" x14ac:dyDescent="0.25">
      <c r="B37" s="96" t="s">
        <v>39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</row>
    <row r="38" spans="2:12" ht="16.899999999999999" customHeight="1" x14ac:dyDescent="0.25">
      <c r="B38" s="96" t="s">
        <v>40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</row>
    <row r="39" spans="2:12" ht="16.899999999999999" customHeight="1" x14ac:dyDescent="0.25">
      <c r="B39" s="96" t="s">
        <v>7</v>
      </c>
      <c r="C39" s="96"/>
      <c r="D39" s="96"/>
      <c r="E39" s="96"/>
      <c r="F39" s="96"/>
      <c r="G39" s="96"/>
      <c r="H39" s="96"/>
      <c r="I39" s="96"/>
      <c r="J39" s="13"/>
      <c r="K39" s="13"/>
    </row>
  </sheetData>
  <sheetProtection selectLockedCells="1"/>
  <mergeCells count="25">
    <mergeCell ref="D5:E5"/>
    <mergeCell ref="D7:E7"/>
    <mergeCell ref="D11:E11"/>
    <mergeCell ref="D12:E12"/>
    <mergeCell ref="D14:E14"/>
    <mergeCell ref="D13:E13"/>
    <mergeCell ref="D8:E8"/>
    <mergeCell ref="D9:E9"/>
    <mergeCell ref="D10:E10"/>
    <mergeCell ref="B39:I39"/>
    <mergeCell ref="B2:I2"/>
    <mergeCell ref="B32:L32"/>
    <mergeCell ref="B35:L35"/>
    <mergeCell ref="B37:L37"/>
    <mergeCell ref="B38:L38"/>
    <mergeCell ref="B28:I28"/>
    <mergeCell ref="B31:I31"/>
    <mergeCell ref="B33:I33"/>
    <mergeCell ref="B34:I34"/>
    <mergeCell ref="B36:I36"/>
    <mergeCell ref="D23:E23"/>
    <mergeCell ref="D15:E15"/>
    <mergeCell ref="D17:E17"/>
    <mergeCell ref="D20:E20"/>
    <mergeCell ref="D22:E22"/>
  </mergeCells>
  <phoneticPr fontId="2" type="noConversion"/>
  <hyperlinks>
    <hyperlink ref="B28" r:id="rId1" display="Salary Cap Levels" xr:uid="{00000000-0004-0000-0100-000000000000}"/>
  </hyperlinks>
  <printOptions horizontalCentered="1"/>
  <pageMargins left="0.25" right="0.25" top="0.5" bottom="0.5" header="0.5" footer="0.5"/>
  <pageSetup scale="85" orientation="landscape" horizontalDpi="4294967293" verticalDpi="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M46"/>
  <sheetViews>
    <sheetView showGridLines="0" workbookViewId="0">
      <selection activeCell="M34" sqref="M34"/>
    </sheetView>
  </sheetViews>
  <sheetFormatPr defaultColWidth="9" defaultRowHeight="16.899999999999999" customHeight="1" x14ac:dyDescent="0.25"/>
  <cols>
    <col min="1" max="2" width="2.5703125" style="1" customWidth="1"/>
    <col min="3" max="3" width="4.5703125" style="1" customWidth="1"/>
    <col min="4" max="4" width="13.5703125" style="1" customWidth="1"/>
    <col min="5" max="5" width="29.28515625" style="2" customWidth="1"/>
    <col min="6" max="6" width="2.85546875" style="1" customWidth="1"/>
    <col min="7" max="7" width="20" style="2" customWidth="1"/>
    <col min="8" max="8" width="3.140625" style="2" customWidth="1"/>
    <col min="9" max="9" width="2.5703125" style="2" customWidth="1"/>
    <col min="10" max="10" width="39.5703125" style="44" customWidth="1"/>
    <col min="11" max="11" width="15.28515625" style="49" customWidth="1"/>
    <col min="12" max="12" width="10" style="1" customWidth="1"/>
    <col min="13" max="13" width="12.140625" style="1" customWidth="1"/>
    <col min="14" max="16384" width="9" style="1"/>
  </cols>
  <sheetData>
    <row r="2" spans="2:13" ht="16.899999999999999" customHeight="1" x14ac:dyDescent="0.3">
      <c r="B2" s="98" t="s">
        <v>50</v>
      </c>
      <c r="C2" s="98"/>
      <c r="D2" s="98"/>
      <c r="E2" s="98"/>
      <c r="F2" s="98"/>
      <c r="G2" s="98"/>
      <c r="H2" s="98"/>
      <c r="I2" s="98"/>
    </row>
    <row r="3" spans="2:13" s="9" customFormat="1" ht="16.899999999999999" customHeight="1" thickBot="1" x14ac:dyDescent="0.4">
      <c r="D3" s="14"/>
      <c r="E3" s="14"/>
      <c r="F3" s="14"/>
      <c r="G3" s="14"/>
      <c r="H3" s="14"/>
      <c r="I3" s="14"/>
      <c r="J3" s="45"/>
      <c r="K3" s="45"/>
      <c r="L3" s="14"/>
      <c r="M3" s="14"/>
    </row>
    <row r="4" spans="2:13" ht="16.899999999999999" customHeight="1" thickBot="1" x14ac:dyDescent="0.3">
      <c r="B4" s="16"/>
      <c r="C4" s="17"/>
      <c r="D4" s="18"/>
      <c r="E4" s="18"/>
      <c r="F4" s="18"/>
      <c r="G4" s="18"/>
      <c r="H4" s="18"/>
      <c r="I4" s="19"/>
      <c r="J4" s="46"/>
      <c r="K4" s="46"/>
      <c r="L4" s="13"/>
      <c r="M4" s="13"/>
    </row>
    <row r="5" spans="2:13" ht="16.350000000000001" customHeight="1" thickBot="1" x14ac:dyDescent="0.3">
      <c r="B5" s="20"/>
      <c r="C5" s="21"/>
      <c r="D5" s="95" t="s">
        <v>9</v>
      </c>
      <c r="E5" s="95"/>
      <c r="F5" s="22" t="s">
        <v>0</v>
      </c>
      <c r="G5" s="23">
        <v>190000</v>
      </c>
      <c r="H5" s="24"/>
      <c r="I5" s="25"/>
      <c r="J5" s="47" t="s">
        <v>62</v>
      </c>
      <c r="K5" s="47"/>
      <c r="L5" s="11"/>
      <c r="M5" s="10"/>
    </row>
    <row r="6" spans="2:13" s="12" customFormat="1" ht="16.899999999999999" customHeight="1" thickBot="1" x14ac:dyDescent="0.3">
      <c r="B6" s="20"/>
      <c r="C6" s="21"/>
      <c r="D6" s="24"/>
      <c r="E6" s="24"/>
      <c r="F6" s="24"/>
      <c r="G6" s="24"/>
      <c r="H6" s="24"/>
      <c r="I6" s="25"/>
      <c r="J6" s="47"/>
      <c r="K6" s="47"/>
      <c r="L6" s="11"/>
      <c r="M6" s="10"/>
    </row>
    <row r="7" spans="2:13" s="12" customFormat="1" ht="16.899999999999999" customHeight="1" thickBot="1" x14ac:dyDescent="0.3">
      <c r="B7" s="20"/>
      <c r="C7" s="21"/>
      <c r="D7" s="95" t="s">
        <v>1</v>
      </c>
      <c r="E7" s="95"/>
      <c r="F7" s="22" t="s">
        <v>0</v>
      </c>
      <c r="G7" s="23">
        <v>135800</v>
      </c>
      <c r="H7" s="24"/>
      <c r="I7" s="25"/>
      <c r="J7" s="100" t="s">
        <v>63</v>
      </c>
      <c r="K7" s="101"/>
      <c r="L7" s="101"/>
      <c r="M7" s="101"/>
    </row>
    <row r="8" spans="2:13" s="12" customFormat="1" ht="16.899999999999999" customHeight="1" thickBot="1" x14ac:dyDescent="0.3">
      <c r="B8" s="20"/>
      <c r="C8" s="21"/>
      <c r="D8" s="95"/>
      <c r="E8" s="95"/>
      <c r="F8" s="24"/>
      <c r="G8" s="24"/>
      <c r="H8" s="24"/>
      <c r="I8" s="25"/>
      <c r="J8" s="47"/>
      <c r="K8" s="47"/>
      <c r="L8" s="11"/>
      <c r="M8" s="10"/>
    </row>
    <row r="9" spans="2:13" s="12" customFormat="1" ht="16.899999999999999" customHeight="1" thickBot="1" x14ac:dyDescent="0.3">
      <c r="B9" s="20"/>
      <c r="C9" s="21"/>
      <c r="D9" s="95" t="s">
        <v>2</v>
      </c>
      <c r="E9" s="95"/>
      <c r="F9" s="22"/>
      <c r="G9" s="26">
        <v>0.1</v>
      </c>
      <c r="H9" s="27"/>
      <c r="I9" s="25"/>
      <c r="J9" s="47"/>
      <c r="K9" s="47"/>
      <c r="L9" s="11"/>
      <c r="M9" s="10"/>
    </row>
    <row r="10" spans="2:13" s="12" customFormat="1" ht="16.899999999999999" customHeight="1" thickBot="1" x14ac:dyDescent="0.3">
      <c r="B10" s="20"/>
      <c r="C10" s="21"/>
      <c r="D10" s="95"/>
      <c r="E10" s="95"/>
      <c r="F10" s="24"/>
      <c r="G10" s="24"/>
      <c r="H10" s="24"/>
      <c r="I10" s="25"/>
      <c r="J10" s="47"/>
      <c r="K10" s="47"/>
      <c r="L10" s="11"/>
      <c r="M10" s="10"/>
    </row>
    <row r="11" spans="2:13" s="12" customFormat="1" ht="16.899999999999999" customHeight="1" thickBot="1" x14ac:dyDescent="0.3">
      <c r="B11" s="20"/>
      <c r="C11" s="21"/>
      <c r="D11" s="95" t="s">
        <v>10</v>
      </c>
      <c r="E11" s="95"/>
      <c r="F11" s="22" t="s">
        <v>0</v>
      </c>
      <c r="G11" s="15">
        <f>SUM(G5/16)</f>
        <v>11875</v>
      </c>
      <c r="H11" s="24"/>
      <c r="I11" s="25"/>
      <c r="J11" s="47">
        <f>SUM(G11)*2</f>
        <v>23750</v>
      </c>
      <c r="K11" s="47"/>
      <c r="L11" s="11"/>
      <c r="M11" s="10"/>
    </row>
    <row r="12" spans="2:13" s="12" customFormat="1" ht="16.899999999999999" customHeight="1" thickBot="1" x14ac:dyDescent="0.3">
      <c r="B12" s="20"/>
      <c r="C12" s="21"/>
      <c r="D12" s="95"/>
      <c r="E12" s="95"/>
      <c r="F12" s="24"/>
      <c r="G12" s="24"/>
      <c r="H12" s="24"/>
      <c r="I12" s="25"/>
      <c r="J12" s="47"/>
      <c r="K12" s="47"/>
      <c r="L12" s="11"/>
      <c r="M12" s="10"/>
    </row>
    <row r="13" spans="2:13" s="12" customFormat="1" ht="16.899999999999999" customHeight="1" thickBot="1" x14ac:dyDescent="0.3">
      <c r="B13" s="20"/>
      <c r="C13" s="21"/>
      <c r="D13" s="97" t="s">
        <v>11</v>
      </c>
      <c r="E13" s="97"/>
      <c r="F13" s="22" t="s">
        <v>0</v>
      </c>
      <c r="G13" s="15">
        <f>SUM(G7/16)</f>
        <v>8487.5</v>
      </c>
      <c r="H13" s="24"/>
      <c r="I13" s="25"/>
      <c r="J13" s="47">
        <f>SUM(G13)*2</f>
        <v>16975</v>
      </c>
      <c r="K13" s="47"/>
      <c r="L13" s="11"/>
      <c r="M13" s="10"/>
    </row>
    <row r="14" spans="2:13" s="12" customFormat="1" ht="16.899999999999999" customHeight="1" thickBot="1" x14ac:dyDescent="0.3">
      <c r="B14" s="20"/>
      <c r="C14" s="21"/>
      <c r="D14" s="95"/>
      <c r="E14" s="95"/>
      <c r="F14" s="24"/>
      <c r="G14" s="24"/>
      <c r="H14" s="24"/>
      <c r="I14" s="25"/>
      <c r="J14" s="47"/>
      <c r="K14" s="47"/>
      <c r="L14" s="11"/>
      <c r="M14" s="10"/>
    </row>
    <row r="15" spans="2:13" s="12" customFormat="1" ht="16.899999999999999" customHeight="1" thickBot="1" x14ac:dyDescent="0.3">
      <c r="B15" s="20"/>
      <c r="C15" s="21"/>
      <c r="D15" s="97" t="s">
        <v>12</v>
      </c>
      <c r="E15" s="97"/>
      <c r="F15" s="22" t="s">
        <v>0</v>
      </c>
      <c r="G15" s="15">
        <f>+G11*G9</f>
        <v>1187.5</v>
      </c>
      <c r="H15" s="24"/>
      <c r="I15" s="25"/>
      <c r="J15" s="47">
        <f>SUM(G15)*2</f>
        <v>2375</v>
      </c>
      <c r="K15" s="47"/>
      <c r="L15" s="11"/>
      <c r="M15" s="10"/>
    </row>
    <row r="16" spans="2:13" s="12" customFormat="1" ht="16.899999999999999" customHeight="1" thickBot="1" x14ac:dyDescent="0.3">
      <c r="B16" s="20"/>
      <c r="C16" s="21"/>
      <c r="D16" s="24"/>
      <c r="E16" s="24"/>
      <c r="F16" s="24"/>
      <c r="G16" s="24"/>
      <c r="H16" s="24"/>
      <c r="I16" s="25"/>
      <c r="J16" s="47"/>
      <c r="K16" s="47"/>
      <c r="L16" s="11"/>
      <c r="M16" s="10"/>
    </row>
    <row r="17" spans="2:13" s="12" customFormat="1" ht="16.899999999999999" customHeight="1" thickBot="1" x14ac:dyDescent="0.3">
      <c r="B17" s="20"/>
      <c r="C17" s="21"/>
      <c r="D17" s="95" t="s">
        <v>13</v>
      </c>
      <c r="E17" s="95"/>
      <c r="F17" s="22" t="s">
        <v>0</v>
      </c>
      <c r="G17" s="15">
        <f>+G13*G9</f>
        <v>848.75</v>
      </c>
      <c r="H17" s="24"/>
      <c r="I17" s="25"/>
      <c r="J17" s="47">
        <f>SUM(G17)*2</f>
        <v>1697.5</v>
      </c>
      <c r="K17" s="47" t="s">
        <v>41</v>
      </c>
      <c r="L17" s="11"/>
      <c r="M17" s="10"/>
    </row>
    <row r="18" spans="2:13" s="12" customFormat="1" ht="8.65" customHeight="1" x14ac:dyDescent="0.25">
      <c r="B18" s="20"/>
      <c r="C18" s="21"/>
      <c r="D18" s="22"/>
      <c r="E18" s="22"/>
      <c r="F18" s="22"/>
      <c r="G18" s="28"/>
      <c r="H18" s="24"/>
      <c r="I18" s="25"/>
      <c r="J18" s="47"/>
      <c r="K18" s="47"/>
      <c r="L18" s="11"/>
      <c r="M18" s="10"/>
    </row>
    <row r="19" spans="2:13" s="12" customFormat="1" ht="8.65" customHeight="1" thickBot="1" x14ac:dyDescent="0.3">
      <c r="B19" s="20"/>
      <c r="C19" s="33"/>
      <c r="D19" s="34"/>
      <c r="E19" s="34"/>
      <c r="F19" s="34"/>
      <c r="G19" s="34"/>
      <c r="H19" s="34"/>
      <c r="I19" s="25"/>
      <c r="J19" s="47"/>
      <c r="K19" s="47"/>
      <c r="L19" s="11"/>
      <c r="M19" s="10"/>
    </row>
    <row r="20" spans="2:13" s="12" customFormat="1" ht="16.899999999999999" customHeight="1" thickBot="1" x14ac:dyDescent="0.3">
      <c r="B20" s="20"/>
      <c r="C20" s="33"/>
      <c r="D20" s="94" t="s">
        <v>14</v>
      </c>
      <c r="E20" s="94"/>
      <c r="F20" s="35"/>
      <c r="G20" s="43">
        <f>+G17/G11</f>
        <v>7.1473684210526314E-2</v>
      </c>
      <c r="H20" s="36"/>
      <c r="I20" s="25"/>
      <c r="J20" s="47"/>
      <c r="K20" s="47"/>
      <c r="L20" s="11"/>
      <c r="M20" s="10"/>
    </row>
    <row r="21" spans="2:13" s="12" customFormat="1" ht="16.899999999999999" customHeight="1" thickBot="1" x14ac:dyDescent="0.3">
      <c r="B21" s="20"/>
      <c r="C21" s="33"/>
      <c r="D21" s="34"/>
      <c r="E21" s="34"/>
      <c r="F21" s="34"/>
      <c r="G21" s="34"/>
      <c r="H21" s="34"/>
      <c r="I21" s="25"/>
      <c r="J21" s="47"/>
      <c r="K21" s="47"/>
      <c r="L21" s="11"/>
      <c r="M21" s="10"/>
    </row>
    <row r="22" spans="2:13" s="12" customFormat="1" ht="16.899999999999999" customHeight="1" thickBot="1" x14ac:dyDescent="0.3">
      <c r="B22" s="20"/>
      <c r="C22" s="33"/>
      <c r="D22" s="94" t="s">
        <v>3</v>
      </c>
      <c r="E22" s="94"/>
      <c r="F22" s="35" t="s">
        <v>0</v>
      </c>
      <c r="G22" s="15">
        <f>+G15-G17</f>
        <v>338.75</v>
      </c>
      <c r="H22" s="34"/>
      <c r="I22" s="25"/>
      <c r="J22" s="47">
        <f>SUM(G22)*2</f>
        <v>677.5</v>
      </c>
      <c r="K22" s="47" t="s">
        <v>42</v>
      </c>
      <c r="L22" s="11"/>
      <c r="M22" s="10"/>
    </row>
    <row r="23" spans="2:13" s="12" customFormat="1" ht="16.899999999999999" customHeight="1" x14ac:dyDescent="0.25">
      <c r="B23" s="20"/>
      <c r="C23" s="33"/>
      <c r="D23" s="94" t="s">
        <v>4</v>
      </c>
      <c r="E23" s="94"/>
      <c r="F23" s="34"/>
      <c r="G23" s="34"/>
      <c r="H23" s="34"/>
      <c r="I23" s="25"/>
      <c r="J23" s="47"/>
      <c r="K23" s="47"/>
      <c r="L23" s="11"/>
      <c r="M23" s="10"/>
    </row>
    <row r="24" spans="2:13" s="12" customFormat="1" ht="8.65" customHeight="1" x14ac:dyDescent="0.25">
      <c r="B24" s="20"/>
      <c r="C24" s="33"/>
      <c r="D24" s="35"/>
      <c r="E24" s="35"/>
      <c r="F24" s="34"/>
      <c r="G24" s="34"/>
      <c r="H24" s="34"/>
      <c r="I24" s="25"/>
      <c r="J24" s="47"/>
      <c r="K24" s="47"/>
      <c r="L24" s="11"/>
      <c r="M24" s="10"/>
    </row>
    <row r="25" spans="2:13" s="12" customFormat="1" ht="16.899999999999999" customHeight="1" thickBot="1" x14ac:dyDescent="0.3">
      <c r="B25" s="29"/>
      <c r="C25" s="30"/>
      <c r="D25" s="31"/>
      <c r="E25" s="31"/>
      <c r="F25" s="31"/>
      <c r="G25" s="31"/>
      <c r="H25" s="31"/>
      <c r="I25" s="32"/>
      <c r="J25" s="47"/>
      <c r="K25" s="47"/>
      <c r="L25" s="11"/>
      <c r="M25" s="10"/>
    </row>
    <row r="26" spans="2:13" s="12" customFormat="1" ht="16.899999999999999" customHeight="1" x14ac:dyDescent="0.25">
      <c r="D26" s="3"/>
      <c r="E26" s="10"/>
      <c r="F26" s="10"/>
      <c r="G26" s="10"/>
      <c r="H26" s="10"/>
      <c r="I26" s="10"/>
      <c r="J26" s="47"/>
      <c r="K26" s="47"/>
      <c r="L26" s="11"/>
      <c r="M26" s="10"/>
    </row>
    <row r="27" spans="2:13" s="12" customFormat="1" ht="16.899999999999999" customHeight="1" x14ac:dyDescent="0.25">
      <c r="D27" s="3"/>
      <c r="E27" s="10"/>
      <c r="F27" s="10"/>
      <c r="G27" s="10"/>
      <c r="H27" s="10"/>
      <c r="I27" s="10"/>
      <c r="J27" s="47"/>
      <c r="K27" s="47"/>
      <c r="L27" s="11"/>
      <c r="M27" s="10"/>
    </row>
    <row r="28" spans="2:13" s="12" customFormat="1" ht="16.899999999999999" customHeight="1" x14ac:dyDescent="0.25">
      <c r="B28" s="99" t="s">
        <v>5</v>
      </c>
      <c r="C28" s="99"/>
      <c r="D28" s="99"/>
      <c r="E28" s="99"/>
      <c r="F28" s="99"/>
      <c r="G28" s="99"/>
      <c r="H28" s="99"/>
      <c r="I28" s="99"/>
      <c r="J28" s="47"/>
      <c r="K28" s="47"/>
      <c r="L28" s="11"/>
      <c r="M28" s="10"/>
    </row>
    <row r="29" spans="2:13" s="12" customFormat="1" ht="16.899999999999999" customHeight="1" x14ac:dyDescent="0.25">
      <c r="B29" s="3"/>
      <c r="D29" s="3"/>
      <c r="E29" s="10"/>
      <c r="F29" s="10"/>
      <c r="G29" s="10"/>
      <c r="H29" s="10"/>
      <c r="I29" s="10"/>
      <c r="J29" s="47"/>
      <c r="K29" s="47"/>
      <c r="L29" s="11"/>
      <c r="M29" s="10"/>
    </row>
    <row r="30" spans="2:13" s="9" customFormat="1" ht="16.899999999999999" customHeight="1" x14ac:dyDescent="0.25">
      <c r="B30" s="4"/>
      <c r="D30" s="4"/>
      <c r="E30" s="5"/>
      <c r="F30" s="6"/>
      <c r="G30" s="7"/>
      <c r="H30" s="7"/>
      <c r="I30" s="7"/>
      <c r="J30" s="48"/>
      <c r="K30" s="50"/>
      <c r="L30" s="8"/>
      <c r="M30" s="8"/>
    </row>
    <row r="31" spans="2:13" ht="16.899999999999999" customHeight="1" x14ac:dyDescent="0.25">
      <c r="B31" s="96" t="s">
        <v>35</v>
      </c>
      <c r="C31" s="96"/>
      <c r="D31" s="96"/>
      <c r="E31" s="96"/>
      <c r="F31" s="96"/>
      <c r="G31" s="96"/>
      <c r="H31" s="96"/>
      <c r="I31" s="96"/>
      <c r="J31" s="46"/>
      <c r="K31" s="46"/>
    </row>
    <row r="32" spans="2:13" ht="16.899999999999999" customHeight="1" x14ac:dyDescent="0.25">
      <c r="B32" s="96" t="s">
        <v>8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 ht="16.899999999999999" customHeight="1" x14ac:dyDescent="0.25">
      <c r="B33" s="96" t="s">
        <v>6</v>
      </c>
      <c r="C33" s="96"/>
      <c r="D33" s="96"/>
      <c r="E33" s="96"/>
      <c r="F33" s="96"/>
      <c r="G33" s="96"/>
      <c r="H33" s="96"/>
      <c r="I33" s="96"/>
      <c r="J33" s="46"/>
      <c r="K33" s="46"/>
    </row>
    <row r="34" spans="2:12" ht="16.899999999999999" customHeight="1" x14ac:dyDescent="0.25">
      <c r="B34" s="96" t="s">
        <v>36</v>
      </c>
      <c r="C34" s="96"/>
      <c r="D34" s="96"/>
      <c r="E34" s="96"/>
      <c r="F34" s="96"/>
      <c r="G34" s="96"/>
      <c r="H34" s="96"/>
      <c r="I34" s="96"/>
      <c r="J34" s="46"/>
      <c r="K34" s="46"/>
    </row>
    <row r="35" spans="2:12" ht="16.899999999999999" customHeight="1" x14ac:dyDescent="0.25">
      <c r="B35" s="96" t="s">
        <v>37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</row>
    <row r="36" spans="2:12" ht="16.899999999999999" customHeight="1" x14ac:dyDescent="0.25">
      <c r="B36" s="96" t="s">
        <v>38</v>
      </c>
      <c r="C36" s="96"/>
      <c r="D36" s="96"/>
      <c r="E36" s="96"/>
      <c r="F36" s="96"/>
      <c r="G36" s="96"/>
      <c r="H36" s="96"/>
      <c r="I36" s="96"/>
      <c r="J36" s="46"/>
      <c r="K36" s="46"/>
    </row>
    <row r="37" spans="2:12" ht="16.899999999999999" customHeight="1" x14ac:dyDescent="0.25">
      <c r="B37" s="96" t="s">
        <v>39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</row>
    <row r="38" spans="2:12" ht="16.899999999999999" customHeight="1" x14ac:dyDescent="0.25">
      <c r="B38" s="96" t="s">
        <v>40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</row>
    <row r="39" spans="2:12" ht="16.899999999999999" customHeight="1" x14ac:dyDescent="0.25">
      <c r="B39" s="96" t="s">
        <v>7</v>
      </c>
      <c r="C39" s="96"/>
      <c r="D39" s="96"/>
      <c r="E39" s="96"/>
      <c r="F39" s="96"/>
      <c r="G39" s="96"/>
      <c r="H39" s="96"/>
      <c r="I39" s="96"/>
      <c r="J39" s="46"/>
      <c r="K39" s="46"/>
    </row>
    <row r="42" spans="2:12" ht="16.899999999999999" customHeight="1" x14ac:dyDescent="0.25">
      <c r="B42" s="1" t="s">
        <v>43</v>
      </c>
    </row>
    <row r="43" spans="2:12" ht="16.899999999999999" customHeight="1" x14ac:dyDescent="0.25">
      <c r="C43" s="1" t="s">
        <v>44</v>
      </c>
    </row>
    <row r="44" spans="2:12" ht="16.899999999999999" customHeight="1" x14ac:dyDescent="0.25">
      <c r="C44" s="1" t="s">
        <v>45</v>
      </c>
    </row>
    <row r="45" spans="2:12" ht="16.899999999999999" customHeight="1" x14ac:dyDescent="0.25">
      <c r="C45" s="1" t="s">
        <v>46</v>
      </c>
    </row>
    <row r="46" spans="2:12" ht="16.899999999999999" customHeight="1" x14ac:dyDescent="0.25">
      <c r="C46" s="1" t="s">
        <v>47</v>
      </c>
    </row>
  </sheetData>
  <sheetProtection selectLockedCells="1"/>
  <mergeCells count="26">
    <mergeCell ref="B2:I2"/>
    <mergeCell ref="B32:L32"/>
    <mergeCell ref="B35:L35"/>
    <mergeCell ref="B37:L37"/>
    <mergeCell ref="B38:L38"/>
    <mergeCell ref="B28:I28"/>
    <mergeCell ref="B31:I31"/>
    <mergeCell ref="B33:I33"/>
    <mergeCell ref="B34:I34"/>
    <mergeCell ref="D11:E11"/>
    <mergeCell ref="D12:E12"/>
    <mergeCell ref="D14:E14"/>
    <mergeCell ref="D13:E13"/>
    <mergeCell ref="B36:I36"/>
    <mergeCell ref="D23:E23"/>
    <mergeCell ref="D22:E22"/>
    <mergeCell ref="D5:E5"/>
    <mergeCell ref="D7:E7"/>
    <mergeCell ref="D15:E15"/>
    <mergeCell ref="D17:E17"/>
    <mergeCell ref="D20:E20"/>
    <mergeCell ref="J7:M7"/>
    <mergeCell ref="D8:E8"/>
    <mergeCell ref="D9:E9"/>
    <mergeCell ref="D10:E10"/>
    <mergeCell ref="B39:I39"/>
  </mergeCells>
  <phoneticPr fontId="2" type="noConversion"/>
  <hyperlinks>
    <hyperlink ref="B28" r:id="rId1" display="Salary Cap Levels" xr:uid="{00000000-0004-0000-0200-000000000000}"/>
  </hyperlinks>
  <printOptions horizontalCentered="1"/>
  <pageMargins left="0.25" right="0.25" top="0.5" bottom="0.5" header="0.5" footer="0.5"/>
  <pageSetup scale="87" orientation="landscape" horizontalDpi="4294967293" verticalDpi="0" r:id="rId2"/>
  <headerFooter alignWithMargins="0">
    <oddHeader>&amp;L&amp;D and &amp;T</oddHead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"/>
  <sheetViews>
    <sheetView workbookViewId="0">
      <selection activeCell="C6" sqref="C6"/>
    </sheetView>
  </sheetViews>
  <sheetFormatPr defaultColWidth="9.140625" defaultRowHeight="18" x14ac:dyDescent="0.25"/>
  <cols>
    <col min="1" max="1" width="49.140625" style="60" bestFit="1" customWidth="1"/>
    <col min="2" max="2" width="18.42578125" style="59" customWidth="1"/>
    <col min="3" max="3" width="14.140625" style="59" customWidth="1"/>
    <col min="4" max="4" width="14" style="60" customWidth="1"/>
    <col min="5" max="7" width="11.5703125" style="60" customWidth="1"/>
    <col min="8" max="8" width="12" style="60" customWidth="1"/>
    <col min="9" max="9" width="15.28515625" style="60" customWidth="1"/>
    <col min="10" max="10" width="15.7109375" style="60" customWidth="1"/>
    <col min="11" max="11" width="14.5703125" style="60" customWidth="1"/>
    <col min="12" max="12" width="18.85546875" style="60" customWidth="1"/>
    <col min="13" max="13" width="19" style="61" bestFit="1" customWidth="1"/>
    <col min="14" max="16" width="19" style="60" bestFit="1" customWidth="1"/>
    <col min="17" max="17" width="12.42578125" style="60" customWidth="1"/>
    <col min="18" max="20" width="19" style="60" bestFit="1" customWidth="1"/>
    <col min="21" max="16384" width="9.140625" style="60"/>
  </cols>
  <sheetData>
    <row r="1" spans="1:20" x14ac:dyDescent="0.25">
      <c r="A1" s="58" t="s">
        <v>15</v>
      </c>
    </row>
    <row r="2" spans="1:20" x14ac:dyDescent="0.25">
      <c r="A2" s="53" t="s">
        <v>52</v>
      </c>
      <c r="B2" s="62"/>
      <c r="C2" s="54">
        <v>42015</v>
      </c>
      <c r="D2" s="57">
        <v>41913</v>
      </c>
      <c r="E2" s="63"/>
      <c r="F2" s="63"/>
      <c r="G2" s="63"/>
      <c r="H2" s="63"/>
      <c r="I2" s="63"/>
      <c r="J2" s="63"/>
      <c r="K2" s="63"/>
      <c r="L2" s="63"/>
      <c r="M2" s="102" t="s">
        <v>16</v>
      </c>
      <c r="N2" s="102"/>
      <c r="O2" s="102"/>
      <c r="P2" s="103"/>
      <c r="Q2" s="64"/>
    </row>
    <row r="3" spans="1:20" x14ac:dyDescent="0.25">
      <c r="A3" s="65" t="s">
        <v>53</v>
      </c>
      <c r="B3" s="66"/>
      <c r="C3" s="55">
        <v>42277</v>
      </c>
      <c r="D3" s="56">
        <v>42024</v>
      </c>
      <c r="E3" s="67"/>
      <c r="F3" s="67"/>
      <c r="G3" s="67"/>
      <c r="H3" s="67"/>
      <c r="I3" s="67"/>
      <c r="J3" s="67"/>
      <c r="K3" s="67"/>
      <c r="L3" s="67"/>
      <c r="M3" s="68"/>
      <c r="N3" s="68"/>
      <c r="O3" s="68"/>
      <c r="P3" s="69"/>
      <c r="Q3" s="64" t="s">
        <v>17</v>
      </c>
      <c r="R3" s="64" t="s">
        <v>18</v>
      </c>
    </row>
    <row r="4" spans="1:20" x14ac:dyDescent="0.25">
      <c r="A4" s="70"/>
      <c r="B4" s="71"/>
      <c r="C4" s="71">
        <v>2015</v>
      </c>
      <c r="D4" s="70">
        <v>2015</v>
      </c>
      <c r="E4" s="70">
        <v>2014</v>
      </c>
      <c r="F4" s="70">
        <v>2014</v>
      </c>
      <c r="G4" s="70">
        <v>2013</v>
      </c>
      <c r="H4" s="70">
        <v>2012</v>
      </c>
      <c r="I4" s="70">
        <v>2012</v>
      </c>
      <c r="J4" s="70">
        <v>2011</v>
      </c>
      <c r="K4" s="70">
        <v>2010</v>
      </c>
      <c r="L4" s="72">
        <v>2009</v>
      </c>
      <c r="M4" s="73">
        <v>2008</v>
      </c>
      <c r="N4" s="74">
        <v>2007</v>
      </c>
      <c r="O4" s="74">
        <v>2006</v>
      </c>
      <c r="P4" s="74">
        <v>2005</v>
      </c>
      <c r="Q4" s="74">
        <v>2004</v>
      </c>
      <c r="R4" s="74">
        <v>2004</v>
      </c>
      <c r="S4" s="74">
        <v>2003</v>
      </c>
      <c r="T4" s="74">
        <v>2002</v>
      </c>
    </row>
    <row r="5" spans="1:20" x14ac:dyDescent="0.25">
      <c r="A5" s="70"/>
      <c r="B5" s="71"/>
      <c r="C5" s="71"/>
      <c r="D5" s="70"/>
      <c r="E5" s="70"/>
      <c r="F5" s="70"/>
      <c r="G5" s="70"/>
      <c r="H5" s="70"/>
      <c r="I5" s="70"/>
      <c r="J5" s="70"/>
      <c r="K5" s="70"/>
      <c r="L5" s="72"/>
      <c r="M5" s="73"/>
      <c r="N5" s="74"/>
      <c r="O5" s="74"/>
      <c r="P5" s="74"/>
      <c r="Q5" s="74"/>
      <c r="R5" s="74"/>
      <c r="S5" s="74"/>
      <c r="T5" s="74"/>
    </row>
    <row r="6" spans="1:20" x14ac:dyDescent="0.25">
      <c r="A6" s="75" t="s">
        <v>19</v>
      </c>
      <c r="B6" s="76"/>
      <c r="C6" s="81">
        <v>183300</v>
      </c>
      <c r="D6" s="77">
        <v>181500</v>
      </c>
      <c r="E6" s="77">
        <v>181500</v>
      </c>
      <c r="F6" s="77">
        <v>179700</v>
      </c>
      <c r="G6" s="77">
        <v>179700</v>
      </c>
      <c r="H6" s="77">
        <v>179700</v>
      </c>
      <c r="I6" s="77">
        <v>199700</v>
      </c>
      <c r="J6" s="77">
        <v>199700</v>
      </c>
      <c r="K6" s="77">
        <v>199700</v>
      </c>
      <c r="L6" s="78">
        <v>196700</v>
      </c>
      <c r="M6" s="78">
        <v>191300</v>
      </c>
      <c r="N6" s="78">
        <v>186600</v>
      </c>
      <c r="O6" s="78">
        <v>183500</v>
      </c>
      <c r="P6" s="78">
        <v>180100</v>
      </c>
      <c r="Q6" s="78">
        <v>174500</v>
      </c>
      <c r="R6" s="78">
        <v>175700</v>
      </c>
      <c r="S6" s="78">
        <v>171900</v>
      </c>
      <c r="T6" s="78">
        <v>166700</v>
      </c>
    </row>
    <row r="7" spans="1:20" x14ac:dyDescent="0.25">
      <c r="A7" s="75" t="s">
        <v>20</v>
      </c>
      <c r="B7" s="76"/>
      <c r="C7" s="78">
        <f>+C6*(8/12)</f>
        <v>122200</v>
      </c>
      <c r="D7" s="78">
        <f t="shared" ref="D7:K7" si="0">+D6*(8/12)</f>
        <v>121000</v>
      </c>
      <c r="E7" s="78">
        <f t="shared" si="0"/>
        <v>121000</v>
      </c>
      <c r="F7" s="78">
        <f t="shared" si="0"/>
        <v>119800</v>
      </c>
      <c r="G7" s="78">
        <f t="shared" si="0"/>
        <v>119800</v>
      </c>
      <c r="H7" s="78">
        <f t="shared" si="0"/>
        <v>119800</v>
      </c>
      <c r="I7" s="78">
        <f t="shared" si="0"/>
        <v>133133.33333333331</v>
      </c>
      <c r="J7" s="78">
        <f t="shared" si="0"/>
        <v>133133.33333333331</v>
      </c>
      <c r="K7" s="78">
        <f t="shared" si="0"/>
        <v>133133.33333333331</v>
      </c>
      <c r="L7" s="78">
        <f>+L6*(8/12)</f>
        <v>131133.33333333331</v>
      </c>
      <c r="M7" s="78">
        <f t="shared" ref="M7:S7" si="1">+M6*(8/12)</f>
        <v>127533.33333333333</v>
      </c>
      <c r="N7" s="78">
        <f t="shared" si="1"/>
        <v>124400</v>
      </c>
      <c r="O7" s="78">
        <f t="shared" si="1"/>
        <v>122333.33333333333</v>
      </c>
      <c r="P7" s="78">
        <f t="shared" si="1"/>
        <v>120066.66666666666</v>
      </c>
      <c r="Q7" s="78">
        <f t="shared" si="1"/>
        <v>116333.33333333333</v>
      </c>
      <c r="R7" s="78">
        <f t="shared" si="1"/>
        <v>117133.33333333333</v>
      </c>
      <c r="S7" s="78">
        <f t="shared" si="1"/>
        <v>114600</v>
      </c>
      <c r="T7" s="78">
        <f t="shared" ref="T7" si="2">+T6*(8/12)</f>
        <v>111133.33333333333</v>
      </c>
    </row>
    <row r="8" spans="1:20" x14ac:dyDescent="0.25">
      <c r="A8" s="75" t="s">
        <v>21</v>
      </c>
      <c r="B8" s="76"/>
      <c r="C8" s="78">
        <f>+C7*0.4</f>
        <v>48880</v>
      </c>
      <c r="D8" s="78">
        <f t="shared" ref="D8:K8" si="3">+D7*0.4</f>
        <v>48400</v>
      </c>
      <c r="E8" s="78">
        <f t="shared" si="3"/>
        <v>48400</v>
      </c>
      <c r="F8" s="78">
        <f t="shared" si="3"/>
        <v>47920</v>
      </c>
      <c r="G8" s="78">
        <f t="shared" si="3"/>
        <v>47920</v>
      </c>
      <c r="H8" s="78">
        <f t="shared" si="3"/>
        <v>47920</v>
      </c>
      <c r="I8" s="78">
        <f t="shared" si="3"/>
        <v>53253.333333333328</v>
      </c>
      <c r="J8" s="78">
        <f t="shared" si="3"/>
        <v>53253.333333333328</v>
      </c>
      <c r="K8" s="78">
        <f t="shared" si="3"/>
        <v>53253.333333333328</v>
      </c>
      <c r="L8" s="78">
        <f>+L7*0.4</f>
        <v>52453.333333333328</v>
      </c>
      <c r="M8" s="78">
        <f t="shared" ref="M8:S8" si="4">+M7*0.4</f>
        <v>51013.333333333336</v>
      </c>
      <c r="N8" s="78">
        <f t="shared" si="4"/>
        <v>49760</v>
      </c>
      <c r="O8" s="78">
        <f t="shared" si="4"/>
        <v>48933.333333333336</v>
      </c>
      <c r="P8" s="78">
        <f t="shared" si="4"/>
        <v>48026.666666666664</v>
      </c>
      <c r="Q8" s="78">
        <f t="shared" si="4"/>
        <v>46533.333333333336</v>
      </c>
      <c r="R8" s="78">
        <f t="shared" si="4"/>
        <v>46853.333333333336</v>
      </c>
      <c r="S8" s="78">
        <f t="shared" si="4"/>
        <v>45840</v>
      </c>
      <c r="T8" s="78">
        <f t="shared" ref="T8" si="5">+T7*0.4</f>
        <v>44453.333333333336</v>
      </c>
    </row>
    <row r="10" spans="1:20" x14ac:dyDescent="0.25">
      <c r="A10" s="79" t="s">
        <v>22</v>
      </c>
      <c r="B10" s="80"/>
      <c r="C10" s="80"/>
      <c r="D10" s="79"/>
      <c r="E10" s="79"/>
      <c r="F10" s="79"/>
      <c r="G10" s="79"/>
      <c r="H10" s="79"/>
      <c r="I10" s="79"/>
      <c r="J10" s="79"/>
      <c r="K10" s="79"/>
      <c r="L10" s="79"/>
    </row>
    <row r="11" spans="1:20" x14ac:dyDescent="0.25">
      <c r="A11" s="60" t="s">
        <v>23</v>
      </c>
    </row>
  </sheetData>
  <mergeCells count="1">
    <mergeCell ref="M2:P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workbookViewId="0">
      <selection activeCell="C3" sqref="C3"/>
    </sheetView>
  </sheetViews>
  <sheetFormatPr defaultRowHeight="12.75" x14ac:dyDescent="0.2"/>
  <cols>
    <col min="1" max="1" width="23.85546875" customWidth="1"/>
    <col min="2" max="2" width="13.140625" customWidth="1"/>
    <col min="3" max="3" width="13.7109375" customWidth="1"/>
    <col min="4" max="4" width="13.5703125" customWidth="1"/>
  </cols>
  <sheetData>
    <row r="1" spans="1:4" x14ac:dyDescent="0.2">
      <c r="B1" t="s">
        <v>56</v>
      </c>
      <c r="C1" t="s">
        <v>57</v>
      </c>
      <c r="D1" t="s">
        <v>58</v>
      </c>
    </row>
    <row r="2" spans="1:4" x14ac:dyDescent="0.2">
      <c r="A2" t="s">
        <v>54</v>
      </c>
      <c r="B2">
        <v>190000</v>
      </c>
      <c r="C2">
        <v>183300</v>
      </c>
      <c r="D2">
        <f>SUM(B2)-C2</f>
        <v>6700</v>
      </c>
    </row>
    <row r="3" spans="1:4" x14ac:dyDescent="0.2">
      <c r="A3" t="s">
        <v>55</v>
      </c>
      <c r="B3">
        <f>SUM(B2)*0.4</f>
        <v>76000</v>
      </c>
      <c r="C3">
        <f>SUM(C2)*0.4</f>
        <v>73320</v>
      </c>
      <c r="D3">
        <f>SUM(B3)-C3</f>
        <v>2680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NIH Salary Cap 24PAY</vt:lpstr>
      <vt:lpstr>NIH Salary Cap 20PAY (2)</vt:lpstr>
      <vt:lpstr>NIH Salary Cap 16PAY (3)</vt:lpstr>
      <vt:lpstr>Cap Amounts</vt:lpstr>
      <vt:lpstr>Summer Salary </vt:lpstr>
      <vt:lpstr>'NIH Salary Cap 16PAY (3)'!Print_Area</vt:lpstr>
    </vt:vector>
  </TitlesOfParts>
  <Company>University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 Anthony</dc:creator>
  <cp:lastModifiedBy>Mello, Amanda</cp:lastModifiedBy>
  <cp:lastPrinted>2015-03-25T18:51:32Z</cp:lastPrinted>
  <dcterms:created xsi:type="dcterms:W3CDTF">2006-03-08T22:21:29Z</dcterms:created>
  <dcterms:modified xsi:type="dcterms:W3CDTF">2022-06-10T19:28:57Z</dcterms:modified>
</cp:coreProperties>
</file>