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c.mannett\Desktop\"/>
    </mc:Choice>
  </mc:AlternateContent>
  <xr:revisionPtr revIDLastSave="0" documentId="13_ncr:1_{9AE75B8D-8CC6-4DF0-9D21-28C1DD09F56C}" xr6:coauthVersionLast="47" xr6:coauthVersionMax="47" xr10:uidLastSave="{00000000-0000-0000-0000-000000000000}"/>
  <workbookProtection workbookAlgorithmName="SHA-512" workbookHashValue="6Z5kPLhip2MwxpZX5ALoxXG4qPl8XDGNSsu/htXKLsb8sNkL99zT+3joqB72EeadAQU3+LU3ST7nsMjs5FZmyQ==" workbookSaltValue="17sZtYperfBdbJl/t1n8Gg==" workbookSpinCount="100000" lockStructure="1"/>
  <bookViews>
    <workbookView xWindow="57480" yWindow="-120" windowWidth="38640" windowHeight="21120" xr2:uid="{00000000-000D-0000-FFFF-FFFF00000000}"/>
  </bookViews>
  <sheets>
    <sheet name="New IBS Calculator" sheetId="11" r:id="rId1"/>
    <sheet name="New Award Budget " sheetId="12" r:id="rId2"/>
    <sheet name="Award Budget" sheetId="1" state="hidden" r:id="rId3"/>
    <sheet name="Budget Instructions &amp; FAQ" sheetId="6" state="hidden" r:id="rId4"/>
    <sheet name="Sheet1" sheetId="4" r:id="rId5"/>
    <sheet name="ODC" sheetId="2" r:id="rId6"/>
  </sheets>
  <definedNames>
    <definedName name="B_AM" localSheetId="1">'New Award Budget '!#REF!</definedName>
    <definedName name="B_AM">'Award Budget'!$F$9</definedName>
    <definedName name="B_SM" localSheetId="1">'New Award Budget '!#REF!</definedName>
    <definedName name="B_SM">'Award Budget'!$G$9</definedName>
    <definedName name="Budget_12_Appt" localSheetId="1">'New Award Budget '!#REF!</definedName>
    <definedName name="Budget_12_Appt">'Award Budget'!$H$9</definedName>
    <definedName name="ODC">ODC!$A$1:$A$145</definedName>
    <definedName name="_xlnm.Print_Area" localSheetId="2">'Award Budget'!$A$1:$L$65</definedName>
    <definedName name="_xlnm.Print_Area" localSheetId="1">'New Award Budget '!$A$1:$L$77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11" l="1"/>
  <c r="T14" i="11" l="1"/>
  <c r="T13" i="11"/>
  <c r="T12" i="11"/>
  <c r="T11" i="11"/>
  <c r="T10" i="11"/>
  <c r="T9" i="11"/>
  <c r="T8" i="11"/>
  <c r="T7" i="11"/>
  <c r="T6" i="11"/>
  <c r="T5" i="11"/>
  <c r="O14" i="11"/>
  <c r="O13" i="11"/>
  <c r="O12" i="11"/>
  <c r="O11" i="11"/>
  <c r="O10" i="11"/>
  <c r="O9" i="11"/>
  <c r="O8" i="11"/>
  <c r="O7" i="11"/>
  <c r="O6" i="11"/>
  <c r="O5" i="11"/>
  <c r="L14" i="11"/>
  <c r="L13" i="11"/>
  <c r="L12" i="11"/>
  <c r="L11" i="11"/>
  <c r="L10" i="11"/>
  <c r="L9" i="11"/>
  <c r="L8" i="11"/>
  <c r="L7" i="11"/>
  <c r="L6" i="11"/>
  <c r="L5" i="11"/>
  <c r="I14" i="11"/>
  <c r="I13" i="11"/>
  <c r="I12" i="11"/>
  <c r="I11" i="11"/>
  <c r="I10" i="11"/>
  <c r="I9" i="11"/>
  <c r="I8" i="11"/>
  <c r="I7" i="11"/>
  <c r="I6" i="11"/>
  <c r="I5" i="11"/>
  <c r="E24" i="12" l="1"/>
  <c r="J24" i="12" s="1"/>
  <c r="K24" i="12" s="1"/>
  <c r="E23" i="12"/>
  <c r="J23" i="12" s="1"/>
  <c r="K23" i="12" s="1"/>
  <c r="L52" i="12" l="1"/>
  <c r="AG14" i="11" l="1"/>
  <c r="AG13" i="11"/>
  <c r="AG12" i="11"/>
  <c r="AG11" i="11"/>
  <c r="AG10" i="11"/>
  <c r="AG9" i="11"/>
  <c r="AG8" i="11"/>
  <c r="AG7" i="11"/>
  <c r="AG6" i="11"/>
  <c r="AG5" i="11"/>
  <c r="AE14" i="11"/>
  <c r="AE13" i="11"/>
  <c r="AE12" i="11"/>
  <c r="AE11" i="11"/>
  <c r="AE10" i="11"/>
  <c r="AE9" i="11"/>
  <c r="AE8" i="11"/>
  <c r="AE7" i="11"/>
  <c r="AE6" i="11"/>
  <c r="AE5" i="11"/>
  <c r="AC14" i="11"/>
  <c r="AC13" i="11"/>
  <c r="AC12" i="11"/>
  <c r="AC11" i="11"/>
  <c r="AC10" i="11"/>
  <c r="AC9" i="11"/>
  <c r="AC8" i="11"/>
  <c r="AC7" i="11"/>
  <c r="AC6" i="11"/>
  <c r="AC5" i="11"/>
  <c r="J62" i="12" l="1"/>
  <c r="J61" i="12"/>
  <c r="L56" i="12" l="1"/>
  <c r="H18" i="12"/>
  <c r="H17" i="12"/>
  <c r="H16" i="12"/>
  <c r="H15" i="12"/>
  <c r="H14" i="12"/>
  <c r="H13" i="12"/>
  <c r="H12" i="12"/>
  <c r="H11" i="12"/>
  <c r="H10" i="12"/>
  <c r="H9" i="12"/>
  <c r="G18" i="12"/>
  <c r="G17" i="12"/>
  <c r="G16" i="12"/>
  <c r="G15" i="12"/>
  <c r="G14" i="12"/>
  <c r="G13" i="12"/>
  <c r="G12" i="12"/>
  <c r="G11" i="12"/>
  <c r="G10" i="12"/>
  <c r="G9" i="12"/>
  <c r="F18" i="12"/>
  <c r="F17" i="12"/>
  <c r="F16" i="12"/>
  <c r="F15" i="12"/>
  <c r="F14" i="12"/>
  <c r="F13" i="12"/>
  <c r="F12" i="12"/>
  <c r="F11" i="12"/>
  <c r="F10" i="12"/>
  <c r="F9" i="12"/>
  <c r="P14" i="11"/>
  <c r="P13" i="11"/>
  <c r="P12" i="11"/>
  <c r="P11" i="11"/>
  <c r="P10" i="11"/>
  <c r="P9" i="11"/>
  <c r="P8" i="11"/>
  <c r="P7" i="11"/>
  <c r="P6" i="11"/>
  <c r="P5" i="11"/>
  <c r="I18" i="12" l="1"/>
  <c r="I17" i="12"/>
  <c r="I16" i="12"/>
  <c r="I15" i="12"/>
  <c r="I14" i="12"/>
  <c r="I13" i="12"/>
  <c r="I12" i="12"/>
  <c r="I11" i="12"/>
  <c r="I10" i="12"/>
  <c r="I9" i="12"/>
  <c r="J6" i="12"/>
  <c r="H6" i="12"/>
  <c r="X5" i="11" l="1"/>
  <c r="E25" i="12" l="1"/>
  <c r="E22" i="12"/>
  <c r="E21" i="12"/>
  <c r="E20" i="12"/>
  <c r="J25" i="12" l="1"/>
  <c r="K25" i="12" s="1"/>
  <c r="J22" i="12"/>
  <c r="K22" i="12" s="1"/>
  <c r="J21" i="12"/>
  <c r="K21" i="12" s="1"/>
  <c r="J20" i="12"/>
  <c r="K20" i="12" s="1"/>
  <c r="E18" i="1"/>
  <c r="E18" i="11"/>
  <c r="D21" i="11" s="1"/>
  <c r="D25" i="11" l="1"/>
  <c r="D26" i="11"/>
  <c r="C27" i="11"/>
  <c r="W12" i="11"/>
  <c r="X12" i="11"/>
  <c r="C16" i="12" s="1"/>
  <c r="H57" i="1"/>
  <c r="Y12" i="11" l="1"/>
  <c r="AF12" i="11" l="1"/>
  <c r="AD12" i="11"/>
  <c r="AH12" i="11"/>
  <c r="E28" i="11"/>
  <c r="F28" i="11" s="1"/>
  <c r="I28" i="11"/>
  <c r="D16" i="12" s="1"/>
  <c r="A18" i="12"/>
  <c r="A10" i="12"/>
  <c r="A11" i="12"/>
  <c r="A12" i="12"/>
  <c r="A13" i="12"/>
  <c r="A14" i="12"/>
  <c r="A15" i="12"/>
  <c r="A16" i="12"/>
  <c r="A17" i="12"/>
  <c r="A9" i="12"/>
  <c r="G22" i="11"/>
  <c r="G23" i="11"/>
  <c r="G24" i="11"/>
  <c r="G25" i="11"/>
  <c r="G26" i="11"/>
  <c r="G27" i="11"/>
  <c r="G28" i="11"/>
  <c r="G29" i="11"/>
  <c r="G30" i="11"/>
  <c r="G21" i="11"/>
  <c r="I20" i="11"/>
  <c r="J63" i="12"/>
  <c r="J60" i="12"/>
  <c r="J59" i="12"/>
  <c r="J58" i="12"/>
  <c r="L49" i="12"/>
  <c r="L37" i="12"/>
  <c r="L33" i="12"/>
  <c r="B21" i="11"/>
  <c r="B22" i="11"/>
  <c r="B23" i="11"/>
  <c r="B24" i="11"/>
  <c r="B25" i="11"/>
  <c r="B26" i="11"/>
  <c r="B27" i="11"/>
  <c r="B28" i="11"/>
  <c r="B29" i="11"/>
  <c r="B30" i="11"/>
  <c r="C22" i="11"/>
  <c r="C23" i="11"/>
  <c r="C24" i="11"/>
  <c r="C25" i="11"/>
  <c r="C26" i="11"/>
  <c r="C28" i="11"/>
  <c r="C29" i="11"/>
  <c r="C30" i="11"/>
  <c r="C21" i="11"/>
  <c r="W13" i="11"/>
  <c r="W11" i="11"/>
  <c r="D23" i="11"/>
  <c r="D24" i="11"/>
  <c r="W5" i="11"/>
  <c r="C9" i="12"/>
  <c r="X14" i="11"/>
  <c r="C18" i="12" s="1"/>
  <c r="W14" i="11"/>
  <c r="X13" i="11"/>
  <c r="C17" i="12" s="1"/>
  <c r="X11" i="11"/>
  <c r="C15" i="12" s="1"/>
  <c r="D27" i="11"/>
  <c r="X10" i="11"/>
  <c r="C14" i="12" s="1"/>
  <c r="W10" i="11"/>
  <c r="X9" i="11"/>
  <c r="C13" i="12" s="1"/>
  <c r="W9" i="11"/>
  <c r="X8" i="11"/>
  <c r="C12" i="12" s="1"/>
  <c r="W8" i="11"/>
  <c r="X7" i="11"/>
  <c r="C11" i="12" s="1"/>
  <c r="W7" i="11"/>
  <c r="X6" i="11"/>
  <c r="C10" i="12" s="1"/>
  <c r="W6" i="11"/>
  <c r="D28" i="11" l="1"/>
  <c r="D22" i="11"/>
  <c r="D30" i="11"/>
  <c r="L64" i="12"/>
  <c r="Y13" i="11"/>
  <c r="Y5" i="11"/>
  <c r="Y6" i="11"/>
  <c r="Y8" i="11"/>
  <c r="Y14" i="11"/>
  <c r="Y10" i="11"/>
  <c r="Y9" i="11"/>
  <c r="Y7" i="11"/>
  <c r="Y11" i="11"/>
  <c r="D29" i="11"/>
  <c r="AH14" i="11" l="1"/>
  <c r="AF14" i="11"/>
  <c r="AD14" i="11"/>
  <c r="AH13" i="11"/>
  <c r="AD13" i="11"/>
  <c r="AF13" i="11"/>
  <c r="AF11" i="11"/>
  <c r="AH11" i="11"/>
  <c r="AD11" i="11"/>
  <c r="AH10" i="11"/>
  <c r="AD10" i="11"/>
  <c r="AF10" i="11"/>
  <c r="AH9" i="11"/>
  <c r="AF9" i="11"/>
  <c r="AD9" i="11"/>
  <c r="AH8" i="11"/>
  <c r="AF8" i="11"/>
  <c r="AD8" i="11"/>
  <c r="AF7" i="11"/>
  <c r="AH7" i="11"/>
  <c r="AD7" i="11"/>
  <c r="AF6" i="11"/>
  <c r="AD6" i="11"/>
  <c r="AH6" i="11"/>
  <c r="AF5" i="11"/>
  <c r="AD5" i="11"/>
  <c r="AH5" i="11"/>
  <c r="I22" i="11"/>
  <c r="I29" i="11"/>
  <c r="D17" i="12" s="1"/>
  <c r="I23" i="11"/>
  <c r="I30" i="11"/>
  <c r="E30" i="11"/>
  <c r="F30" i="11" s="1"/>
  <c r="I25" i="11"/>
  <c r="E25" i="11"/>
  <c r="F25" i="11" s="1"/>
  <c r="E26" i="11"/>
  <c r="F26" i="11" s="1"/>
  <c r="I26" i="11"/>
  <c r="E23" i="11"/>
  <c r="F23" i="11" s="1"/>
  <c r="I21" i="11"/>
  <c r="D9" i="12" s="1"/>
  <c r="E24" i="11"/>
  <c r="F24" i="11" s="1"/>
  <c r="I24" i="11"/>
  <c r="D12" i="12" s="1"/>
  <c r="AA11" i="11"/>
  <c r="E27" i="11"/>
  <c r="F27" i="11" s="1"/>
  <c r="I27" i="11"/>
  <c r="D15" i="12" s="1"/>
  <c r="Z14" i="11"/>
  <c r="AA14" i="11"/>
  <c r="AA10" i="11"/>
  <c r="Z12" i="11"/>
  <c r="AA12" i="11"/>
  <c r="AA8" i="11"/>
  <c r="Z10" i="11"/>
  <c r="Z8" i="11"/>
  <c r="Z5" i="11"/>
  <c r="AA13" i="11"/>
  <c r="AA6" i="11"/>
  <c r="Z6" i="11"/>
  <c r="Z9" i="11"/>
  <c r="AA9" i="11"/>
  <c r="Z13" i="11"/>
  <c r="AA7" i="11"/>
  <c r="Z11" i="11"/>
  <c r="Z7" i="11"/>
  <c r="AA5" i="11"/>
  <c r="AI5" i="11" l="1"/>
  <c r="AJ7" i="11"/>
  <c r="AJ14" i="11"/>
  <c r="AI14" i="11"/>
  <c r="H30" i="11" s="1"/>
  <c r="AJ11" i="11"/>
  <c r="AI11" i="11"/>
  <c r="H27" i="11" s="1"/>
  <c r="AI12" i="11"/>
  <c r="H28" i="11" s="1"/>
  <c r="AJ12" i="11"/>
  <c r="AJ10" i="11"/>
  <c r="AI10" i="11"/>
  <c r="H26" i="11" s="1"/>
  <c r="AJ13" i="11"/>
  <c r="AI13" i="11"/>
  <c r="AJ9" i="11"/>
  <c r="AI9" i="11"/>
  <c r="H25" i="11" s="1"/>
  <c r="AI8" i="11"/>
  <c r="H24" i="11" s="1"/>
  <c r="E12" i="12" s="1"/>
  <c r="AJ8" i="11"/>
  <c r="AJ6" i="11"/>
  <c r="AJ5" i="11"/>
  <c r="AI6" i="11"/>
  <c r="E22" i="11" s="1"/>
  <c r="F22" i="11" s="1"/>
  <c r="AI7" i="11"/>
  <c r="H23" i="11" s="1"/>
  <c r="D14" i="12"/>
  <c r="D11" i="12"/>
  <c r="D10" i="12"/>
  <c r="D18" i="12"/>
  <c r="D13" i="12"/>
  <c r="E10" i="1"/>
  <c r="H21" i="11" l="1"/>
  <c r="E21" i="11"/>
  <c r="J12" i="12"/>
  <c r="K12" i="12" s="1"/>
  <c r="H22" i="11"/>
  <c r="E10" i="12" s="1"/>
  <c r="E16" i="12"/>
  <c r="E14" i="12"/>
  <c r="J14" i="12" s="1"/>
  <c r="E11" i="12"/>
  <c r="E29" i="11"/>
  <c r="F29" i="11" s="1"/>
  <c r="H29" i="11"/>
  <c r="E18" i="12"/>
  <c r="E13" i="12"/>
  <c r="E15" i="12"/>
  <c r="A22" i="4"/>
  <c r="A27" i="4"/>
  <c r="E14" i="1" s="1"/>
  <c r="J14" i="1" s="1"/>
  <c r="K14" i="1" s="1"/>
  <c r="E13" i="1"/>
  <c r="J13" i="1" s="1"/>
  <c r="K13" i="1" s="1"/>
  <c r="E12" i="1"/>
  <c r="J12" i="1" s="1"/>
  <c r="K12" i="1" s="1"/>
  <c r="E11" i="1"/>
  <c r="J11" i="1" s="1"/>
  <c r="K11" i="1" s="1"/>
  <c r="J10" i="1"/>
  <c r="E17" i="1"/>
  <c r="J17" i="1" s="1"/>
  <c r="K17" i="1" s="1"/>
  <c r="J18" i="1"/>
  <c r="K18" i="1" s="1"/>
  <c r="E19" i="1"/>
  <c r="J19" i="1" s="1"/>
  <c r="K19" i="1" s="1"/>
  <c r="E16" i="1"/>
  <c r="J16" i="1" s="1"/>
  <c r="K16" i="1" s="1"/>
  <c r="J50" i="1"/>
  <c r="J48" i="1"/>
  <c r="L46" i="1"/>
  <c r="L42" i="1"/>
  <c r="L24" i="1"/>
  <c r="L28" i="1"/>
  <c r="J51" i="1"/>
  <c r="J49" i="1"/>
  <c r="L56" i="1"/>
  <c r="L39" i="1"/>
  <c r="F21" i="11" l="1"/>
  <c r="F31" i="11" s="1"/>
  <c r="E31" i="11"/>
  <c r="J18" i="12"/>
  <c r="K18" i="12" s="1"/>
  <c r="J16" i="12"/>
  <c r="K16" i="12" s="1"/>
  <c r="J15" i="12"/>
  <c r="K15" i="12" s="1"/>
  <c r="J13" i="12"/>
  <c r="K13" i="12" s="1"/>
  <c r="J11" i="12"/>
  <c r="K11" i="12" s="1"/>
  <c r="J10" i="12"/>
  <c r="K10" i="12" s="1"/>
  <c r="K14" i="12"/>
  <c r="E9" i="12"/>
  <c r="J9" i="12" s="1"/>
  <c r="E17" i="12"/>
  <c r="J17" i="12" s="1"/>
  <c r="E9" i="1"/>
  <c r="J9" i="1" s="1"/>
  <c r="L52" i="1"/>
  <c r="K10" i="1"/>
  <c r="C68" i="12" l="1"/>
  <c r="C73" i="12" s="1"/>
  <c r="E26" i="12"/>
  <c r="K9" i="1"/>
  <c r="L21" i="1" s="1"/>
  <c r="D61" i="1" s="1"/>
  <c r="J20" i="1"/>
  <c r="E20" i="1"/>
  <c r="K17" i="12" l="1"/>
  <c r="L54" i="1"/>
  <c r="L58" i="1"/>
  <c r="L61" i="1" l="1"/>
  <c r="A60" i="1"/>
  <c r="J26" i="12" l="1"/>
  <c r="K9" i="12"/>
  <c r="K26" i="12" s="1"/>
  <c r="L29" i="12" s="1"/>
  <c r="L70" i="12" s="1"/>
  <c r="L72" i="12" l="1"/>
  <c r="C72" i="12" s="1"/>
  <c r="L66" i="12"/>
  <c r="C75" i="12" l="1"/>
  <c r="L7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Pasadas, John</author>
    <author>Szulc, Justyna</author>
  </authors>
  <commentList>
    <comment ref="E4" authorId="0" shapeId="0" xr:uid="{00000000-0006-0000-0000-000001000000}">
      <text>
        <r>
          <rPr>
            <b/>
            <sz val="9"/>
            <color indexed="81"/>
            <rFont val="Tahoma"/>
            <family val="2"/>
          </rPr>
          <t>FTE stands for Full Time Equivalent. If Full Time, FTE = 1</t>
        </r>
        <r>
          <rPr>
            <sz val="9"/>
            <color indexed="81"/>
            <rFont val="Tahoma"/>
            <family val="2"/>
          </rPr>
          <t xml:space="preserve">
</t>
        </r>
      </text>
    </comment>
    <comment ref="G4" authorId="1" shapeId="0" xr:uid="{00000000-0006-0000-0000-000002000000}">
      <text>
        <r>
          <rPr>
            <b/>
            <sz val="9"/>
            <color indexed="81"/>
            <rFont val="Tahoma"/>
            <family val="2"/>
          </rPr>
          <t>Szulc, Justyna:</t>
        </r>
        <r>
          <rPr>
            <sz val="9"/>
            <color indexed="81"/>
            <rFont val="Tahoma"/>
            <family val="2"/>
          </rPr>
          <t xml:space="preserve">
Number of academic months in the obligation period. </t>
        </r>
      </text>
    </comment>
    <comment ref="J4" authorId="1" shapeId="0" xr:uid="{00000000-0006-0000-0000-000003000000}">
      <text>
        <r>
          <rPr>
            <b/>
            <sz val="9"/>
            <color indexed="81"/>
            <rFont val="Tahoma"/>
            <family val="2"/>
          </rPr>
          <t>Szulc, Justyna:</t>
        </r>
        <r>
          <rPr>
            <sz val="9"/>
            <color indexed="81"/>
            <rFont val="Tahoma"/>
            <family val="2"/>
          </rPr>
          <t xml:space="preserve">
Number of summer months in the obligation period. </t>
        </r>
      </text>
    </comment>
    <comment ref="M4" authorId="1" shapeId="0" xr:uid="{00000000-0006-0000-0000-000004000000}">
      <text>
        <r>
          <rPr>
            <b/>
            <sz val="9"/>
            <color indexed="81"/>
            <rFont val="Tahoma"/>
            <family val="2"/>
          </rPr>
          <t>Szulc, Justyna:</t>
        </r>
        <r>
          <rPr>
            <sz val="9"/>
            <color indexed="81"/>
            <rFont val="Tahoma"/>
            <family val="2"/>
          </rPr>
          <t xml:space="preserve">
Number of calendar months in the obligation period.</t>
        </r>
      </text>
    </comment>
    <comment ref="D20" authorId="0" shapeId="0" xr:uid="{00000000-0006-0000-0000-000005000000}">
      <text>
        <r>
          <rPr>
            <b/>
            <sz val="9"/>
            <color indexed="81"/>
            <rFont val="Tahoma"/>
            <family val="2"/>
          </rPr>
          <t>(Monthly Salary Cap Rate
) X (Total Person Months)</t>
        </r>
        <r>
          <rPr>
            <sz val="9"/>
            <color indexed="81"/>
            <rFont val="Tahoma"/>
            <family val="2"/>
          </rPr>
          <t xml:space="preserve"> 
</t>
        </r>
      </text>
    </comment>
    <comment ref="E20" authorId="0" shapeId="0" xr:uid="{00000000-0006-0000-0000-000006000000}">
      <text>
        <r>
          <rPr>
            <b/>
            <sz val="9"/>
            <color indexed="81"/>
            <rFont val="Tahoma"/>
            <family val="2"/>
          </rPr>
          <t>Total (IBS x Term) - Total Cap AMT</t>
        </r>
        <r>
          <rPr>
            <sz val="9"/>
            <color indexed="81"/>
            <rFont val="Tahoma"/>
            <family val="2"/>
          </rPr>
          <t xml:space="preserve">
</t>
        </r>
      </text>
    </comment>
  </commentList>
</comments>
</file>

<file path=xl/sharedStrings.xml><?xml version="1.0" encoding="utf-8"?>
<sst xmlns="http://schemas.openxmlformats.org/spreadsheetml/2006/main" count="525" uniqueCount="380">
  <si>
    <t xml:space="preserve">Obligation Period: </t>
  </si>
  <si>
    <t>Start Date:</t>
  </si>
  <si>
    <t>End Date:</t>
  </si>
  <si>
    <t>Step 1: Person Months</t>
  </si>
  <si>
    <t>Step 2: Institutional Base Salary (IBS)</t>
  </si>
  <si>
    <t>Step 3: Salary Support on Grant (SSOG)</t>
  </si>
  <si>
    <t>Academic Months</t>
  </si>
  <si>
    <t xml:space="preserve">Summer Months </t>
  </si>
  <si>
    <t>Calendar Months</t>
  </si>
  <si>
    <t>Faculty Salary</t>
  </si>
  <si>
    <t>Admin Supplement</t>
  </si>
  <si>
    <t>Total</t>
  </si>
  <si>
    <t>Person</t>
  </si>
  <si>
    <t>Name</t>
  </si>
  <si>
    <t>Full Time/          Part Time</t>
  </si>
  <si>
    <t>FTE Amt</t>
  </si>
  <si>
    <t>DHHS Salary Cap (Y/N)</t>
  </si>
  <si>
    <t># of AY Months in Period</t>
  </si>
  <si>
    <t>AY Person Months 61010</t>
  </si>
  <si>
    <t>AY % Effort</t>
  </si>
  <si>
    <t># of Summer Months in Period</t>
  </si>
  <si>
    <t>Summer Person Months 61013</t>
  </si>
  <si>
    <t>Summer % Effort</t>
  </si>
  <si>
    <t># of CY Months in Period</t>
  </si>
  <si>
    <t>CY Person Months</t>
  </si>
  <si>
    <t>CY % Effort</t>
  </si>
  <si>
    <t>Total Person Months</t>
  </si>
  <si>
    <t>Faculty Compensation</t>
  </si>
  <si>
    <t>Appt Term</t>
  </si>
  <si>
    <t>Monthly Faculty  Rate</t>
  </si>
  <si>
    <t>Admin Supplement Term</t>
  </si>
  <si>
    <t>Monthly Admin. Supplement Rate</t>
  </si>
  <si>
    <t>IBS</t>
  </si>
  <si>
    <t>Monthly IBS Rate</t>
  </si>
  <si>
    <t>Faculty %</t>
  </si>
  <si>
    <t>Admin %</t>
  </si>
  <si>
    <t>AY Person Months</t>
  </si>
  <si>
    <t>AY SSOG</t>
  </si>
  <si>
    <t>Summer Person Months</t>
  </si>
  <si>
    <t>SM SSOG</t>
  </si>
  <si>
    <t>CY Months</t>
  </si>
  <si>
    <t>CY SSOG</t>
  </si>
  <si>
    <t>Total SSOG</t>
  </si>
  <si>
    <t>Smith</t>
  </si>
  <si>
    <t>Full Time</t>
  </si>
  <si>
    <t>N</t>
  </si>
  <si>
    <t>DHHS Salary Cap</t>
  </si>
  <si>
    <t>Monthly</t>
  </si>
  <si>
    <t>Annual Amt</t>
  </si>
  <si>
    <t>CAP Amount</t>
  </si>
  <si>
    <t>Over the Cap Salary</t>
  </si>
  <si>
    <t>Over the Cap Fringe</t>
  </si>
  <si>
    <t xml:space="preserve"> SALARY Amount Requested                            </t>
  </si>
  <si>
    <t>Y*= Yes, DHHS award but monthly IBS does not exceed cap amount</t>
  </si>
  <si>
    <t>Person Month Calculator</t>
  </si>
  <si>
    <t>FTEs</t>
  </si>
  <si>
    <t>% Effort</t>
  </si>
  <si>
    <t>Budget Months</t>
  </si>
  <si>
    <t>Person Months</t>
  </si>
  <si>
    <t>PI:</t>
  </si>
  <si>
    <t>Award #:</t>
  </si>
  <si>
    <t>Awarding Agency:</t>
  </si>
  <si>
    <t>Banner #:</t>
  </si>
  <si>
    <t>G - 0000</t>
  </si>
  <si>
    <t>Note:  recommend saving/renaming this Excel file to avoid overwriting formulas.</t>
  </si>
  <si>
    <t>RA Log#:</t>
  </si>
  <si>
    <t>Fund/Account #:</t>
  </si>
  <si>
    <t>Research Admin. Contact:</t>
  </si>
  <si>
    <t>Start Date</t>
  </si>
  <si>
    <t>End Date</t>
  </si>
  <si>
    <t>Research Finance Contact:</t>
  </si>
  <si>
    <t>Obligation Period:</t>
  </si>
  <si>
    <t>KEY PERSONNEL</t>
  </si>
  <si>
    <t>ROLE</t>
  </si>
  <si>
    <t>INST. BASE SALARY</t>
  </si>
  <si>
    <t>Academic Months 61010</t>
  </si>
  <si>
    <t>Summer* Mos - 61013</t>
  </si>
  <si>
    <t>12 Mos Appt</t>
  </si>
  <si>
    <t>Full Time/ Part Time</t>
  </si>
  <si>
    <t>FRINGE BENEFITS - 62113</t>
  </si>
  <si>
    <t>TOTAL SALARY PLUS FRINGE</t>
  </si>
  <si>
    <t>Current Institutional Rates:</t>
  </si>
  <si>
    <t>PI</t>
  </si>
  <si>
    <t>Employee Class</t>
  </si>
  <si>
    <t>FY24</t>
  </si>
  <si>
    <t>FY25</t>
  </si>
  <si>
    <t>Co-I</t>
  </si>
  <si>
    <t>Benefits Eligible</t>
  </si>
  <si>
    <t>Non-Benefits Eligible</t>
  </si>
  <si>
    <t>F&amp;A Rate - On Campus</t>
  </si>
  <si>
    <t>Other</t>
  </si>
  <si>
    <t>F&amp;A Rate - Off Campus</t>
  </si>
  <si>
    <t>Instruction</t>
  </si>
  <si>
    <t>1. Please complete tab 1 "NEW IBS Calculator" first.</t>
  </si>
  <si>
    <t>Other Personnel</t>
  </si>
  <si>
    <t>2. Fields highlighted in GRAY will autopopulate.</t>
  </si>
  <si>
    <t>Post Doc - 61055</t>
  </si>
  <si>
    <t xml:space="preserve">3. You should fill in fields highlighted in WHITE as they apply to your grant. </t>
  </si>
  <si>
    <t>Graduate - 61050</t>
  </si>
  <si>
    <t>Part Time</t>
  </si>
  <si>
    <t xml:space="preserve">4. Fields highlighted in YELLOW include drop-downs from which you should select appropriate option. </t>
  </si>
  <si>
    <t>Undergrad - 61530</t>
  </si>
  <si>
    <t>Other - 61130</t>
  </si>
  <si>
    <t>Total Salary</t>
  </si>
  <si>
    <t>Total Fringe</t>
  </si>
  <si>
    <t>Personnel Costs</t>
  </si>
  <si>
    <r>
      <rPr>
        <b/>
        <sz val="9"/>
        <color theme="1"/>
        <rFont val="Calibri"/>
        <family val="2"/>
        <scheme val="minor"/>
      </rPr>
      <t>Individual Consultants: </t>
    </r>
    <r>
      <rPr>
        <sz val="9"/>
        <color theme="1"/>
        <rFont val="Calibri"/>
        <family val="2"/>
        <scheme val="minor"/>
      </rPr>
      <t xml:space="preserve"> These are non-NEU employees who are not affiliated with any other organization/entity (e.g., Yale) and who are responsible for scientific/programmatic work on the project which may subject them to all applicable sponsored activity regulations/compliance.  </t>
    </r>
    <r>
      <rPr>
        <b/>
        <sz val="9"/>
        <color theme="1"/>
        <rFont val="Calibri"/>
        <family val="2"/>
        <scheme val="minor"/>
      </rPr>
      <t>Is a consultant a sub-recipient/sub-awardee or a contractor/vendor?</t>
    </r>
    <r>
      <rPr>
        <sz val="9"/>
        <color theme="1"/>
        <rFont val="Calibri"/>
        <family val="2"/>
        <scheme val="minor"/>
      </rPr>
      <t xml:space="preserve">  See 2 CFR 200.330 to distinguish between the two. For example, if consultant services are those ordinarily provided as a business, please enter contractor/vendor/purchased services under "Other Expenses".   </t>
    </r>
    <r>
      <rPr>
        <b/>
        <sz val="9"/>
        <color theme="1"/>
        <rFont val="Calibri"/>
        <family val="2"/>
        <scheme val="minor"/>
      </rPr>
      <t>If the consultant is affiliated with an entity</t>
    </r>
    <r>
      <rPr>
        <sz val="9"/>
        <color theme="1"/>
        <rFont val="Calibri"/>
        <family val="2"/>
        <scheme val="minor"/>
      </rPr>
      <t xml:space="preserve"> please check to confirm that he or she is acting in his or her individual capacity, otherwise, the work should be performed under a consortium agreement (see Consortium/Sub-Award Costs) below.</t>
    </r>
  </si>
  <si>
    <t>CONSULTANT COSTS - Professional Services Other - 74800</t>
  </si>
  <si>
    <t>Name:</t>
  </si>
  <si>
    <t>Consultant Costs</t>
  </si>
  <si>
    <r>
      <t xml:space="preserve">Capital EQUIPMENT (Greater than $5000) </t>
    </r>
    <r>
      <rPr>
        <i/>
        <sz val="9"/>
        <color rgb="FFFF0000"/>
        <rFont val="Calibri"/>
        <family val="2"/>
        <scheme val="minor"/>
      </rPr>
      <t>(Excluded from MTDC Base)</t>
    </r>
  </si>
  <si>
    <t>73003 - Laboratory</t>
  </si>
  <si>
    <t>73005 - Computers</t>
  </si>
  <si>
    <t>73012 - Fabricated Equip.</t>
  </si>
  <si>
    <t>Capital Equipment</t>
  </si>
  <si>
    <t>Other Direct Costs</t>
  </si>
  <si>
    <t>74517 Tuition</t>
  </si>
  <si>
    <t>Excluded from MTDC Base</t>
  </si>
  <si>
    <t>73304 Scientific Supplies</t>
  </si>
  <si>
    <t>74233 Lab Recharge Fee</t>
  </si>
  <si>
    <t>78010 Subject Money</t>
  </si>
  <si>
    <t>73420 Printing</t>
  </si>
  <si>
    <t>73487 Publications - Printing</t>
  </si>
  <si>
    <t>73820 Maintenance</t>
  </si>
  <si>
    <t>78001 Special Services</t>
  </si>
  <si>
    <t>73041 Telephone Charges</t>
  </si>
  <si>
    <t>73066 Computer Software</t>
  </si>
  <si>
    <t>TRAVEL - 73021</t>
  </si>
  <si>
    <t>73021 - Domestic Travel</t>
  </si>
  <si>
    <t xml:space="preserve">73030 - Foreign Travel </t>
  </si>
  <si>
    <t>Travel</t>
  </si>
  <si>
    <r>
      <t xml:space="preserve">PARTICIPANT SUPPORT COSTS </t>
    </r>
    <r>
      <rPr>
        <i/>
        <sz val="9"/>
        <color rgb="FFFF0000"/>
        <rFont val="Calibri"/>
        <family val="2"/>
        <scheme val="minor"/>
      </rPr>
      <t>(Excluded from MTDC Base)</t>
    </r>
  </si>
  <si>
    <t>74600 - Stipends</t>
  </si>
  <si>
    <t>74601 - Other</t>
  </si>
  <si>
    <t xml:space="preserve">Number of Participants: </t>
  </si>
  <si>
    <t>Part. Support Costs</t>
  </si>
  <si>
    <t>CONSORTIUM/SUB-AWARD COSTS - 78050-78059</t>
  </si>
  <si>
    <t>Direct Cost</t>
  </si>
  <si>
    <t>F&amp;A</t>
  </si>
  <si>
    <t>Previous Obligation</t>
  </si>
  <si>
    <t>Sub Institution:</t>
  </si>
  <si>
    <t xml:space="preserve"> Sub Institution:</t>
  </si>
  <si>
    <t xml:space="preserve">*MTDC = IDC is taken on 1st $25K of subaward. It is important to enter previous obligation, to ensure spreadsheet calculates IDC correctly. </t>
  </si>
  <si>
    <t>Sub-Awards</t>
  </si>
  <si>
    <t xml:space="preserve">Projected NU Contribution to Research </t>
  </si>
  <si>
    <t>TOTAL Direct Costs</t>
  </si>
  <si>
    <t>Direct Costs</t>
  </si>
  <si>
    <t xml:space="preserve">*If award includes committed cost share, a separate budget allocation for the cost share is required. A cost share approval form must also be provided. In those cases, GOs might need to manually add up the Projected NU Contribution to Research figures before listing the total on the AOS form. There might be other scenarios where manual calculation is needed (ex: budgets that include both stipulated and voluntary IDC underrecovery). </t>
  </si>
  <si>
    <t>Over the Cap Salary Salary (Salary + Fringe)</t>
  </si>
  <si>
    <t>On-Campus</t>
  </si>
  <si>
    <t>Voluntary Committed Cost Share</t>
  </si>
  <si>
    <t>Stipulated Committed Cost Share</t>
  </si>
  <si>
    <t>IDC Base</t>
  </si>
  <si>
    <t>MTDC</t>
  </si>
  <si>
    <t>Underrecovery of F&amp;A (Indirects)</t>
  </si>
  <si>
    <t xml:space="preserve">Voluntary or Stipulated? </t>
  </si>
  <si>
    <t xml:space="preserve">Stipulated </t>
  </si>
  <si>
    <t>TOTAL F&amp;A Cost</t>
  </si>
  <si>
    <t>Salary Cap Related</t>
  </si>
  <si>
    <t>Cost Share Related</t>
  </si>
  <si>
    <t>TOTAL AWARD OBLIGATION:</t>
  </si>
  <si>
    <t>FT/PT FTE</t>
  </si>
  <si>
    <t>For Fringe and F&amp;A Rates See the University Rate Agreement</t>
  </si>
  <si>
    <t>Current Institutional Rates (March 2017):</t>
  </si>
  <si>
    <t>John</t>
  </si>
  <si>
    <t>y</t>
  </si>
  <si>
    <t>FT</t>
  </si>
  <si>
    <t>FY18</t>
  </si>
  <si>
    <t>FY19</t>
  </si>
  <si>
    <t>FY20</t>
  </si>
  <si>
    <t>Eva</t>
  </si>
  <si>
    <t>Co-PI</t>
  </si>
  <si>
    <t xml:space="preserve">Jim </t>
  </si>
  <si>
    <t>Beau</t>
  </si>
  <si>
    <t>Ginny</t>
  </si>
  <si>
    <t>Post Doc - 61130</t>
  </si>
  <si>
    <t>*Note: Summer months: 8 month appt = 3.2sm or below
                                                    9 month appt= 2.4sm or below</t>
  </si>
  <si>
    <t>n</t>
  </si>
  <si>
    <t>Capital EQUIPMENT (Greater than $5000)</t>
  </si>
  <si>
    <t>73003 - Lab</t>
  </si>
  <si>
    <t>Excluded from base</t>
  </si>
  <si>
    <t>73301 Office Supplies</t>
  </si>
  <si>
    <t>Domestic Travel - 73021</t>
  </si>
  <si>
    <t>Foreign Travel - 73030</t>
  </si>
  <si>
    <t>PARTICIPANT SUPPORT COSTS</t>
  </si>
  <si>
    <t>1st Sub Institution</t>
  </si>
  <si>
    <t>2nd Sub Institution</t>
  </si>
  <si>
    <t>3rd Sub Institution</t>
  </si>
  <si>
    <t>4th Sub Institution</t>
  </si>
  <si>
    <t>* To be completed by NU-RES Grants Officer</t>
  </si>
  <si>
    <t>COMMITED COST-SHARE</t>
  </si>
  <si>
    <t>Type</t>
  </si>
  <si>
    <t>Percent</t>
  </si>
  <si>
    <t>Source</t>
  </si>
  <si>
    <t>Account</t>
  </si>
  <si>
    <t>TOTAL Cost-Share</t>
  </si>
  <si>
    <t>Mandatory</t>
  </si>
  <si>
    <t>Provost/SVPR</t>
  </si>
  <si>
    <t>Voluntary Committed</t>
  </si>
  <si>
    <t>Over  Cap Amount (sal + fringe)</t>
  </si>
  <si>
    <t>Select College</t>
  </si>
  <si>
    <t>TOTAL F&amp;A Costs</t>
  </si>
  <si>
    <t>Underrecovery of F&amp;A</t>
  </si>
  <si>
    <t>Adjusted for first $25,000 on Subawards</t>
  </si>
  <si>
    <t>Please fill in yellow spaces as applicable</t>
  </si>
  <si>
    <t>Dropdown menu selection</t>
  </si>
  <si>
    <t>To be completed by NU-RES Grants Officer</t>
  </si>
  <si>
    <t>Excluded from MTDC base</t>
  </si>
  <si>
    <t>Check if excluded from Base</t>
  </si>
  <si>
    <t>Included in Base</t>
  </si>
  <si>
    <t>MTDC, F&amp;A and Total Award Costs verified by RAF</t>
  </si>
  <si>
    <t>Obligated Funds Allocation Template</t>
  </si>
  <si>
    <t>Hello and welcome!</t>
  </si>
  <si>
    <t>Due to the formulas present in this excel sheet, these guidelines should help you to</t>
  </si>
  <si>
    <r>
      <rPr>
        <sz val="14"/>
        <color theme="1"/>
        <rFont val="Calibri"/>
        <family val="2"/>
        <scheme val="minor"/>
      </rPr>
      <t xml:space="preserve">    </t>
    </r>
    <r>
      <rPr>
        <u/>
        <sz val="14"/>
        <color theme="1"/>
        <rFont val="Calibri"/>
        <family val="2"/>
        <scheme val="minor"/>
      </rPr>
      <t>safely navigate and complete this template quickly and easily.</t>
    </r>
  </si>
  <si>
    <t>The spaces that are highlighted in YELLOW are fields that you should fill in as they apply to your grant</t>
  </si>
  <si>
    <t>The spaces highlighted in GREEN are fields where you can select an item from the dropdown as applicable</t>
  </si>
  <si>
    <r>
      <t xml:space="preserve">The spaces highlighted in GRAY are </t>
    </r>
    <r>
      <rPr>
        <b/>
        <u/>
        <sz val="11"/>
        <color theme="1"/>
        <rFont val="Calibri"/>
        <family val="2"/>
        <scheme val="minor"/>
      </rPr>
      <t>NOT</t>
    </r>
    <r>
      <rPr>
        <sz val="11"/>
        <color theme="1"/>
        <rFont val="Calibri"/>
        <family val="2"/>
        <scheme val="minor"/>
      </rPr>
      <t xml:space="preserve"> to be completed by anyone outside of the Research Administration Office</t>
    </r>
  </si>
  <si>
    <r>
      <t xml:space="preserve">The </t>
    </r>
    <r>
      <rPr>
        <b/>
        <sz val="11"/>
        <color theme="1"/>
        <rFont val="Calibri"/>
        <family val="2"/>
        <scheme val="minor"/>
      </rPr>
      <t>FT/PT FTE</t>
    </r>
    <r>
      <rPr>
        <sz val="11"/>
        <color theme="1"/>
        <rFont val="Calibri"/>
        <family val="2"/>
        <scheme val="minor"/>
      </rPr>
      <t xml:space="preserve"> (Column I) contains a dropdown to indicate if the Faculty member has a PT appointment</t>
    </r>
  </si>
  <si>
    <r>
      <t xml:space="preserve">If a </t>
    </r>
    <r>
      <rPr>
        <b/>
        <sz val="11"/>
        <color theme="1"/>
        <rFont val="Calibri"/>
        <family val="2"/>
        <scheme val="minor"/>
      </rPr>
      <t>Key Personnel</t>
    </r>
    <r>
      <rPr>
        <sz val="11"/>
        <color theme="1"/>
        <rFont val="Calibri"/>
        <family val="2"/>
        <scheme val="minor"/>
      </rPr>
      <t xml:space="preserve"> on the grant budget has an 8-month appointment then they should enter their effort-months under '</t>
    </r>
    <r>
      <rPr>
        <b/>
        <sz val="11"/>
        <color theme="1"/>
        <rFont val="Calibri"/>
        <family val="2"/>
        <scheme val="minor"/>
      </rPr>
      <t>8 Acd Mos - 61010</t>
    </r>
    <r>
      <rPr>
        <sz val="11"/>
        <color theme="1"/>
        <rFont val="Calibri"/>
        <family val="2"/>
        <scheme val="minor"/>
      </rPr>
      <t>' or '</t>
    </r>
    <r>
      <rPr>
        <b/>
        <sz val="11"/>
        <color theme="1"/>
        <rFont val="Calibri"/>
        <family val="2"/>
        <scheme val="minor"/>
      </rPr>
      <t>3.2 Sum Mos</t>
    </r>
    <r>
      <rPr>
        <sz val="11"/>
        <color theme="1"/>
        <rFont val="Calibri"/>
        <family val="2"/>
        <scheme val="minor"/>
      </rPr>
      <t xml:space="preserve"> - 61013' (Column F or G). For those with a 12-month appointment, their effort-months should be entered under '</t>
    </r>
    <r>
      <rPr>
        <b/>
        <sz val="11"/>
        <color theme="1"/>
        <rFont val="Calibri"/>
        <family val="2"/>
        <scheme val="minor"/>
      </rPr>
      <t>12 Mos Appt</t>
    </r>
    <r>
      <rPr>
        <sz val="11"/>
        <color theme="1"/>
        <rFont val="Calibri"/>
        <family val="2"/>
        <scheme val="minor"/>
      </rPr>
      <t>' (Column H)</t>
    </r>
  </si>
  <si>
    <r>
      <t xml:space="preserve">To add more </t>
    </r>
    <r>
      <rPr>
        <b/>
        <sz val="11"/>
        <color theme="1"/>
        <rFont val="Calibri"/>
        <family val="2"/>
        <scheme val="minor"/>
      </rPr>
      <t>Other Direct Cost</t>
    </r>
    <r>
      <rPr>
        <sz val="11"/>
        <color theme="1"/>
        <rFont val="Calibri"/>
        <family val="2"/>
        <scheme val="minor"/>
      </rPr>
      <t xml:space="preserve"> Line Items open the grouping by clicking the + on the left hand border</t>
    </r>
  </si>
  <si>
    <r>
      <t xml:space="preserve">To </t>
    </r>
    <r>
      <rPr>
        <b/>
        <sz val="11"/>
        <color theme="1"/>
        <rFont val="Calibri"/>
        <family val="2"/>
        <scheme val="minor"/>
      </rPr>
      <t>change the F&amp;A</t>
    </r>
    <r>
      <rPr>
        <sz val="11"/>
        <color theme="1"/>
        <rFont val="Calibri"/>
        <family val="2"/>
        <scheme val="minor"/>
      </rPr>
      <t xml:space="preserve"> </t>
    </r>
    <r>
      <rPr>
        <b/>
        <sz val="11"/>
        <color theme="1"/>
        <rFont val="Calibri"/>
        <family val="2"/>
        <scheme val="minor"/>
      </rPr>
      <t>rate</t>
    </r>
    <r>
      <rPr>
        <sz val="11"/>
        <color theme="1"/>
        <rFont val="Calibri"/>
        <family val="2"/>
        <scheme val="minor"/>
      </rPr>
      <t xml:space="preserve"> from the default institutional rates, adjust the On-Campus Rate (in cell Q13) from 57% and make sure 'On-Campus' is selected (in cell J55)</t>
    </r>
  </si>
  <si>
    <r>
      <t xml:space="preserve">If a PI's salary exceeds the </t>
    </r>
    <r>
      <rPr>
        <b/>
        <sz val="11"/>
        <color theme="1"/>
        <rFont val="Calibri"/>
        <family val="2"/>
        <scheme val="minor"/>
      </rPr>
      <t>DHHS salary cap</t>
    </r>
    <r>
      <rPr>
        <sz val="11"/>
        <color theme="1"/>
        <rFont val="Calibri"/>
        <family val="2"/>
        <scheme val="minor"/>
      </rPr>
      <t xml:space="preserve"> of $197,300 per year, or $16,441.67 per month, then confirm 'Y' below the </t>
    </r>
    <r>
      <rPr>
        <b/>
        <sz val="11"/>
        <color theme="1"/>
        <rFont val="Calibri"/>
        <family val="2"/>
        <scheme val="minor"/>
      </rPr>
      <t>"DHHS Salary Cap (Y/N)"</t>
    </r>
    <r>
      <rPr>
        <sz val="11"/>
        <color theme="1"/>
        <rFont val="Calibri"/>
        <family val="2"/>
        <scheme val="minor"/>
      </rPr>
      <t xml:space="preserve"> field</t>
    </r>
  </si>
  <si>
    <r>
      <rPr>
        <b/>
        <sz val="11"/>
        <color theme="1"/>
        <rFont val="Calibri"/>
        <family val="2"/>
        <scheme val="minor"/>
      </rPr>
      <t>PI/Salary Reduction</t>
    </r>
    <r>
      <rPr>
        <sz val="11"/>
        <color theme="1"/>
        <rFont val="Calibri"/>
        <family val="2"/>
        <scheme val="minor"/>
      </rPr>
      <t xml:space="preserve"> in field G57 calculates the PI salary in excess of what is allowed by the NIH salary cap</t>
    </r>
  </si>
  <si>
    <t>Voluntary</t>
  </si>
  <si>
    <t>73051 Postage</t>
  </si>
  <si>
    <t>73110 Books</t>
  </si>
  <si>
    <t>73201 Subscriptions</t>
  </si>
  <si>
    <t>Off-Campus</t>
  </si>
  <si>
    <t>73065 Animal Care Expense</t>
  </si>
  <si>
    <t>73460 Photocopying</t>
  </si>
  <si>
    <t>TDC</t>
  </si>
  <si>
    <t>73117 - Abstracts and Indexes</t>
  </si>
  <si>
    <t>73410 - Advertising Agencies</t>
  </si>
  <si>
    <t>73411 - Advertising Placements</t>
  </si>
  <si>
    <t>73065 - Animal Care Expense</t>
  </si>
  <si>
    <t>73307 - Athletic Supplies</t>
  </si>
  <si>
    <t>73305 - Audiovisual Supplies/Services</t>
  </si>
  <si>
    <t>73150 - Bibliographic Control</t>
  </si>
  <si>
    <t>73207 - Binding</t>
  </si>
  <si>
    <t>73110 - Books</t>
  </si>
  <si>
    <t>73120 - Books-Reference Services</t>
  </si>
  <si>
    <t>73052 - Bulk Mail</t>
  </si>
  <si>
    <t>73007 - Capital Equipment-Athletics</t>
  </si>
  <si>
    <t>73004 - Capital Equipment-Audio Visual</t>
  </si>
  <si>
    <t>73005 - Capital Equipment-Computers</t>
  </si>
  <si>
    <t>73003 - Capital Equipment-Laboratory</t>
  </si>
  <si>
    <t>73009 - Capital Equipment-Musical Instrumnt</t>
  </si>
  <si>
    <t>73006 - Capital Fabricated Equipment &gt;5K</t>
  </si>
  <si>
    <t>73008 - Capital Software/Dataset &gt;5K</t>
  </si>
  <si>
    <t>78302 - Carpentry</t>
  </si>
  <si>
    <t>73066 - Computer Software</t>
  </si>
  <si>
    <t>73303 - Computer Supplies</t>
  </si>
  <si>
    <t>74310 - Conference/Seminars Registration</t>
  </si>
  <si>
    <t>74301 - Conference-Northeastern Sponsored</t>
  </si>
  <si>
    <t>74806 - Consulting Services-Engineering Ser</t>
  </si>
  <si>
    <t>74803 - Consulting Services-Management</t>
  </si>
  <si>
    <t>74800 - Consulting Services-Misc.</t>
  </si>
  <si>
    <t>74801 - Consulting Services-Software</t>
  </si>
  <si>
    <t>74802 - Consulting Services-Technology</t>
  </si>
  <si>
    <t>73071 - Courier Charges</t>
  </si>
  <si>
    <t>73067 - Database/Software Hosting</t>
  </si>
  <si>
    <t>73309 - Digital Media Lab Supplies</t>
  </si>
  <si>
    <t>73430 - Document Management/Scanning</t>
  </si>
  <si>
    <t>78301 - Electrical</t>
  </si>
  <si>
    <t>73140 - Electronic Resources</t>
  </si>
  <si>
    <t>73142 - Electronicâ€“New Purchases</t>
  </si>
  <si>
    <t>73143 - Electronicâ€“Password Managed</t>
  </si>
  <si>
    <t>73141 - Electronicâ€“Subscriptions</t>
  </si>
  <si>
    <t>73326 - Employee Uniform Purchases</t>
  </si>
  <si>
    <t>78307 - Equipment</t>
  </si>
  <si>
    <t>73010 - Equipment &gt;1,500 (Non-Computer)</t>
  </si>
  <si>
    <t>78312 - Equipment &gt;1,500 (Non-Computer)</t>
  </si>
  <si>
    <t>73053 - Express Mail</t>
  </si>
  <si>
    <t>74302 - External Educ. Services Non Tuition</t>
  </si>
  <si>
    <t>73062 - Filming Expense</t>
  </si>
  <si>
    <t>73204 - Films</t>
  </si>
  <si>
    <t>78250 - Fire Protection</t>
  </si>
  <si>
    <t>78306 - Floor Covering</t>
  </si>
  <si>
    <t>74320 - Food</t>
  </si>
  <si>
    <t>73070 - Freight Charges</t>
  </si>
  <si>
    <t>78308 - Furnishing</t>
  </si>
  <si>
    <t>73313 - General Supplies/Small Tools</t>
  </si>
  <si>
    <t>78420 - Hazardous Waste Disposal</t>
  </si>
  <si>
    <t>78304 - HVAC</t>
  </si>
  <si>
    <t>79995 - Indirect Costs</t>
  </si>
  <si>
    <t>73054 - International Mail</t>
  </si>
  <si>
    <t>74233 - Lab Recharge Fee</t>
  </si>
  <si>
    <t>78230 - Licenses-Accreditation</t>
  </si>
  <si>
    <t>78210 - Licenses-Food</t>
  </si>
  <si>
    <t>78303 - Locksmiths</t>
  </si>
  <si>
    <t>73820 - Maintenance-Lab Equipment</t>
  </si>
  <si>
    <t>73810 - Maintenance-Office Equipment</t>
  </si>
  <si>
    <t>73811 - Maintenance-Typewriter</t>
  </si>
  <si>
    <t>78309 - Masonry</t>
  </si>
  <si>
    <t>73306 - Medical Supplies</t>
  </si>
  <si>
    <t>74210 - Memberships and Dues</t>
  </si>
  <si>
    <t>73113 - Monographs</t>
  </si>
  <si>
    <t>73320 - Motor Vehicle Supplies</t>
  </si>
  <si>
    <t>73202 - Music and Records</t>
  </si>
  <si>
    <t>73301 - Office Supplies</t>
  </si>
  <si>
    <t>78305 - Painting</t>
  </si>
  <si>
    <t>74200 - Parking Expense</t>
  </si>
  <si>
    <t>74601 - Participant Costs - Other</t>
  </si>
  <si>
    <t>74600 - Participant Cost-Stipends</t>
  </si>
  <si>
    <t>73460 - Photocopying Charges</t>
  </si>
  <si>
    <t>73203 - Photography/Videography-er, Artist</t>
  </si>
  <si>
    <t>78300 - Plumbing</t>
  </si>
  <si>
    <t>73051 - Postage</t>
  </si>
  <si>
    <t>73420 - Printing</t>
  </si>
  <si>
    <t>73425 - Printing-Reprographics</t>
  </si>
  <si>
    <t>73330 - Procurement Card</t>
  </si>
  <si>
    <t>75110 - Property Rentals</t>
  </si>
  <si>
    <t>73488 - Publications-Bulk Mailing</t>
  </si>
  <si>
    <t>73484 - Publications-Deliveries</t>
  </si>
  <si>
    <t>73494 - Publications-Miscellaneous</t>
  </si>
  <si>
    <t>73495 - Publications-Photocopies</t>
  </si>
  <si>
    <t>73487 - Publications-Printing</t>
  </si>
  <si>
    <t>73492 - Publications-Project Administration</t>
  </si>
  <si>
    <t>73491 - Publications-Research and Developme</t>
  </si>
  <si>
    <t>73483 - Publications-Supplies</t>
  </si>
  <si>
    <t>78050 - Res Sub-Contract 1</t>
  </si>
  <si>
    <t>78059 - Res Sub-Contract 10</t>
  </si>
  <si>
    <t>78051 - Res Sub-Contract 2</t>
  </si>
  <si>
    <t>78052 - Res Sub-Contract 3</t>
  </si>
  <si>
    <t>78053 - Res Sub-Contract 4</t>
  </si>
  <si>
    <t>78054 - Res Sub-Contract 5</t>
  </si>
  <si>
    <t>78055 - Res Sub-Contract 6</t>
  </si>
  <si>
    <t>78056 - Res Sub-Contract 7</t>
  </si>
  <si>
    <t>78057 - Res Sub-Contract 8</t>
  </si>
  <si>
    <t>78058 - Res Sub-Contract 9</t>
  </si>
  <si>
    <t>78070 - Res Transfer Account</t>
  </si>
  <si>
    <t>78310 - Roofing</t>
  </si>
  <si>
    <t>61417 - Salary-Additional Help-Non Student</t>
  </si>
  <si>
    <t>61430 - Salary-Additional Help-Student</t>
  </si>
  <si>
    <t>61020 - Salary-Fac. Extra Comp Non Teaching</t>
  </si>
  <si>
    <t>61013 - Salary-Faculty Off Contract</t>
  </si>
  <si>
    <t>61016 - Salary-FT Non Tenure Track Faculty</t>
  </si>
  <si>
    <t>61010 - Salary-FT Tenured/TenureTrack Fac.</t>
  </si>
  <si>
    <t>61310 - Salary-Office Clerical</t>
  </si>
  <si>
    <t>61340 - Salary-Office Clerical &lt;24 Hours</t>
  </si>
  <si>
    <t>61410 - Salary-Overtime-Clerical</t>
  </si>
  <si>
    <t>61418 - Salary-Overtime-Service and Trades</t>
  </si>
  <si>
    <t>61040 - Salary-Part-Time Faculty</t>
  </si>
  <si>
    <t>61130 - Salary-Professional</t>
  </si>
  <si>
    <t>61140 - Salary-Professional &lt; 24 Hours</t>
  </si>
  <si>
    <t>61117 - Salary-Professional Extra Comp</t>
  </si>
  <si>
    <t>61120 - Salary-Professional Extra Comp NBE</t>
  </si>
  <si>
    <t>61050 - Salary-Research/Teaching Assistant</t>
  </si>
  <si>
    <t>61060 - Salary-Retirement</t>
  </si>
  <si>
    <t>61210 - Salary-Technician</t>
  </si>
  <si>
    <t>61240 - Salary-Technician &lt; 24 Hours</t>
  </si>
  <si>
    <t>73304 - Scientific Supplies</t>
  </si>
  <si>
    <t>73308 - Security Supplies</t>
  </si>
  <si>
    <t>73205 - Set Design</t>
  </si>
  <si>
    <t>74517 - Sponsored Program Tuition</t>
  </si>
  <si>
    <t>78010 - Subject Money</t>
  </si>
  <si>
    <t>73201 - Subscriptions</t>
  </si>
  <si>
    <t>73044 - Telephone-Cellular</t>
  </si>
  <si>
    <t>73045 - Telephone-Data Communications</t>
  </si>
  <si>
    <t>73047 - Telephone-Equipment Credit</t>
  </si>
  <si>
    <t>73043 - Telephone-Message Units</t>
  </si>
  <si>
    <t>73041 - Telephone-Toll Charges</t>
  </si>
  <si>
    <t>73046 - Telephone-Toll Credits</t>
  </si>
  <si>
    <t>73314 - Testing Material 5</t>
  </si>
  <si>
    <t>73302 - Toner Supplies</t>
  </si>
  <si>
    <t>73325 - Training Program Supplies</t>
  </si>
  <si>
    <t>73021 - Travel-Airfare</t>
  </si>
  <si>
    <t>73025 - Travel-Auto Mileage</t>
  </si>
  <si>
    <t>73026 - Travel-Auto/Van Rental</t>
  </si>
  <si>
    <t>73023 - Travel-Bus</t>
  </si>
  <si>
    <t>73027 - Travel-Lodging</t>
  </si>
  <si>
    <t>73028 - Travel-Meals</t>
  </si>
  <si>
    <t>73030 - Travel-Miscellaneous</t>
  </si>
  <si>
    <t>73024 - Travel-Taxi</t>
  </si>
  <si>
    <t>73022 - Travel-Train</t>
  </si>
  <si>
    <t>73055 - UPS</t>
  </si>
  <si>
    <t>FY26</t>
  </si>
  <si>
    <t>Grant #:</t>
  </si>
  <si>
    <t>Workday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</si>
</sst>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quot;$&quot;#,##0.00"/>
    <numFmt numFmtId="165" formatCode="General_)"/>
    <numFmt numFmtId="166" formatCode="&quot;$&quot;#,##0"/>
    <numFmt numFmtId="167" formatCode="0.0%"/>
    <numFmt numFmtId="168" formatCode="0.0"/>
    <numFmt numFmtId="169" formatCode="_(&quot;$&quot;* #,##0_);_(&quot;$&quot;* \(#,##0\);_(&quot;$&quot;* &quot;-&quot;??_);_(@_)"/>
    <numFmt numFmtId="170" formatCode="0.0000000000%"/>
    <numFmt numFmtId="171" formatCode="0;\-0;;@"/>
    <numFmt numFmtId="172" formatCode="&quot;$&quot;#,##0;\-&quot;$&quot;#,##0;;@"/>
  </numFmts>
  <fonts count="45">
    <font>
      <sz val="11"/>
      <color theme="1"/>
      <name val="Calibri"/>
      <family val="2"/>
      <scheme val="minor"/>
    </font>
    <font>
      <sz val="9"/>
      <name val="Geneva"/>
    </font>
    <font>
      <sz val="10"/>
      <name val="Courier"/>
      <family val="3"/>
    </font>
    <font>
      <sz val="10"/>
      <name val="MS Sans Serif"/>
      <family val="2"/>
    </font>
    <font>
      <sz val="9"/>
      <color theme="1"/>
      <name val="Calibri"/>
      <family val="2"/>
      <scheme val="minor"/>
    </font>
    <font>
      <sz val="11"/>
      <color theme="1"/>
      <name val="Calibri"/>
      <family val="2"/>
      <scheme val="minor"/>
    </font>
    <font>
      <b/>
      <sz val="11"/>
      <color theme="1"/>
      <name val="Calibri"/>
      <family val="2"/>
      <scheme val="minor"/>
    </font>
    <font>
      <sz val="10"/>
      <name val="Geneva"/>
    </font>
    <font>
      <sz val="11"/>
      <name val="Calibri"/>
      <family val="2"/>
      <scheme val="minor"/>
    </font>
    <font>
      <b/>
      <sz val="9"/>
      <color theme="1"/>
      <name val="Calibri"/>
      <family val="2"/>
      <scheme val="minor"/>
    </font>
    <font>
      <b/>
      <i/>
      <sz val="11"/>
      <name val="Calibri"/>
      <family val="2"/>
      <scheme val="minor"/>
    </font>
    <font>
      <b/>
      <i/>
      <sz val="11"/>
      <color theme="1"/>
      <name val="Calibri"/>
      <family val="2"/>
      <scheme val="minor"/>
    </font>
    <font>
      <b/>
      <sz val="11"/>
      <name val="Calibri"/>
      <family val="2"/>
      <scheme val="minor"/>
    </font>
    <font>
      <b/>
      <sz val="11"/>
      <color theme="3" tint="0.39997558519241921"/>
      <name val="Calibri"/>
      <family val="2"/>
      <scheme val="minor"/>
    </font>
    <font>
      <b/>
      <sz val="11"/>
      <color theme="4" tint="-0.249977111117893"/>
      <name val="Calibri"/>
      <family val="2"/>
      <scheme val="minor"/>
    </font>
    <font>
      <b/>
      <sz val="11"/>
      <color rgb="FFFF0000"/>
      <name val="Calibri"/>
      <family val="2"/>
      <scheme val="minor"/>
    </font>
    <font>
      <b/>
      <sz val="11"/>
      <color rgb="FF000000"/>
      <name val="Calibri"/>
      <family val="2"/>
      <scheme val="minor"/>
    </font>
    <font>
      <sz val="11"/>
      <color theme="8" tint="0.79998168889431442"/>
      <name val="Calibri"/>
      <family val="2"/>
      <scheme val="minor"/>
    </font>
    <font>
      <u/>
      <sz val="11"/>
      <color theme="10"/>
      <name val="Calibri"/>
      <family val="2"/>
      <scheme val="minor"/>
    </font>
    <font>
      <b/>
      <sz val="12"/>
      <name val="Calibri"/>
      <family val="2"/>
      <scheme val="minor"/>
    </font>
    <font>
      <sz val="11"/>
      <color rgb="FFFF0000"/>
      <name val="Calibri"/>
      <family val="2"/>
      <scheme val="minor"/>
    </font>
    <font>
      <b/>
      <sz val="12"/>
      <color rgb="FF00CC00"/>
      <name val="Calibri"/>
      <family val="2"/>
      <scheme val="minor"/>
    </font>
    <font>
      <sz val="10"/>
      <color theme="1"/>
      <name val="Calibri"/>
      <family val="2"/>
      <scheme val="minor"/>
    </font>
    <font>
      <sz val="10"/>
      <name val="Calibri"/>
      <family val="2"/>
      <scheme val="minor"/>
    </font>
    <font>
      <sz val="10"/>
      <name val="Arial"/>
      <family val="2"/>
    </font>
    <font>
      <sz val="10"/>
      <color rgb="FFFF0000"/>
      <name val="Calibri"/>
      <family val="2"/>
      <scheme val="minor"/>
    </font>
    <font>
      <sz val="18"/>
      <color theme="1"/>
      <name val="Calibri"/>
      <family val="2"/>
      <scheme val="minor"/>
    </font>
    <font>
      <i/>
      <sz val="16"/>
      <color theme="1"/>
      <name val="Calibri"/>
      <family val="2"/>
      <scheme val="minor"/>
    </font>
    <font>
      <u/>
      <sz val="14"/>
      <color theme="1"/>
      <name val="Calibri"/>
      <family val="2"/>
      <scheme val="minor"/>
    </font>
    <font>
      <sz val="14"/>
      <color theme="1"/>
      <name val="Calibri"/>
      <family val="2"/>
      <scheme val="minor"/>
    </font>
    <font>
      <b/>
      <u/>
      <sz val="11"/>
      <color theme="1"/>
      <name val="Calibri"/>
      <family val="2"/>
      <scheme val="minor"/>
    </font>
    <font>
      <sz val="11"/>
      <color theme="0"/>
      <name val="Calibri"/>
      <family val="2"/>
      <scheme val="minor"/>
    </font>
    <font>
      <sz val="9"/>
      <color indexed="81"/>
      <name val="Tahoma"/>
      <family val="2"/>
    </font>
    <font>
      <b/>
      <sz val="9"/>
      <color indexed="81"/>
      <name val="Tahoma"/>
      <family val="2"/>
    </font>
    <font>
      <i/>
      <sz val="11"/>
      <name val="Calibri"/>
      <family val="2"/>
      <scheme val="minor"/>
    </font>
    <font>
      <b/>
      <sz val="10"/>
      <color theme="1"/>
      <name val="Calibri"/>
      <family val="2"/>
      <scheme val="minor"/>
    </font>
    <font>
      <b/>
      <sz val="10"/>
      <color theme="0"/>
      <name val="Calibri"/>
      <family val="2"/>
      <scheme val="minor"/>
    </font>
    <font>
      <i/>
      <sz val="10"/>
      <color theme="0" tint="-0.14999847407452621"/>
      <name val="Calibri"/>
      <family val="2"/>
      <scheme val="minor"/>
    </font>
    <font>
      <b/>
      <sz val="10"/>
      <name val="Calibri"/>
      <family val="2"/>
      <scheme val="minor"/>
    </font>
    <font>
      <b/>
      <sz val="12"/>
      <color theme="3"/>
      <name val="Calibri"/>
      <family val="2"/>
      <scheme val="minor"/>
    </font>
    <font>
      <i/>
      <sz val="11"/>
      <color theme="1"/>
      <name val="Calibri"/>
      <family val="2"/>
      <scheme val="minor"/>
    </font>
    <font>
      <sz val="8"/>
      <color rgb="FFFF0000"/>
      <name val="Calibri"/>
      <family val="2"/>
      <scheme val="minor"/>
    </font>
    <font>
      <i/>
      <sz val="9"/>
      <color rgb="FFFF0000"/>
      <name val="Calibri"/>
      <family val="2"/>
      <scheme val="minor"/>
    </font>
    <font>
      <b/>
      <sz val="9"/>
      <name val="Calibri"/>
      <family val="2"/>
      <scheme val="minor"/>
    </font>
    <font>
      <u/>
      <sz val="12"/>
      <color theme="10"/>
      <name val="Calibri"/>
      <family val="2"/>
      <scheme val="minor"/>
    </font>
  </fonts>
  <fills count="31">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lightHorizontal">
        <fgColor theme="7" tint="0.79998168889431442"/>
        <bgColor theme="6" tint="0.79995117038483843"/>
      </patternFill>
    </fill>
    <fill>
      <patternFill patternType="lightHorizontal">
        <fgColor theme="7" tint="0.79998168889431442"/>
        <bgColor theme="9" tint="0.79995117038483843"/>
      </patternFill>
    </fill>
    <fill>
      <patternFill patternType="lightHorizontal">
        <fgColor theme="7" tint="0.79998168889431442"/>
        <bgColor theme="8" tint="0.79995117038483843"/>
      </patternFill>
    </fill>
    <fill>
      <patternFill patternType="lightHorizontal">
        <fgColor theme="7" tint="0.79998168889431442"/>
        <bgColor theme="7" tint="0.79998168889431442"/>
      </patternFill>
    </fill>
    <fill>
      <patternFill patternType="solid">
        <fgColor rgb="FFFFFF00"/>
        <bgColor indexed="64"/>
      </patternFill>
    </fill>
    <fill>
      <patternFill patternType="solid">
        <fgColor rgb="FFBDFFD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A08BBB"/>
        <bgColor indexed="64"/>
      </patternFill>
    </fill>
    <fill>
      <patternFill patternType="solid">
        <fgColor rgb="FF937CB2"/>
        <bgColor indexed="64"/>
      </patternFill>
    </fill>
    <fill>
      <patternFill patternType="solid">
        <fgColor theme="2"/>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rgb="FFF6E7E6"/>
        <bgColor indexed="64"/>
      </patternFill>
    </fill>
    <fill>
      <patternFill patternType="lightHorizontal">
        <fgColor theme="7" tint="0.79998168889431442"/>
        <bgColor theme="0" tint="-4.9989318521683403E-2"/>
      </patternFill>
    </fill>
  </fills>
  <borders count="15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right style="medium">
        <color indexed="64"/>
      </right>
      <top style="thin">
        <color theme="1" tint="0.499984740745262"/>
      </top>
      <bottom style="thin">
        <color theme="1" tint="0.499984740745262"/>
      </bottom>
      <diagonal/>
    </border>
    <border>
      <left style="dotted">
        <color indexed="64"/>
      </left>
      <right style="dotted">
        <color indexed="64"/>
      </right>
      <top style="dotted">
        <color indexed="64"/>
      </top>
      <bottom style="medium">
        <color indexed="64"/>
      </bottom>
      <diagonal/>
    </border>
    <border>
      <left style="medium">
        <color indexed="64"/>
      </left>
      <right/>
      <top style="thin">
        <color theme="1" tint="0.499984740745262"/>
      </top>
      <bottom style="thin">
        <color theme="1" tint="0.499984740745262"/>
      </bottom>
      <diagonal/>
    </border>
    <border>
      <left style="medium">
        <color indexed="64"/>
      </left>
      <right/>
      <top style="thin">
        <color theme="1" tint="0.499984740745262"/>
      </top>
      <bottom style="medium">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right/>
      <top style="dotted">
        <color indexed="64"/>
      </top>
      <bottom style="dotted">
        <color indexed="64"/>
      </bottom>
      <diagonal/>
    </border>
    <border>
      <left/>
      <right/>
      <top style="dotted">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style="medium">
        <color indexed="64"/>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medium">
        <color indexed="64"/>
      </bottom>
      <diagonal/>
    </border>
    <border>
      <left/>
      <right/>
      <top style="thin">
        <color theme="1" tint="0.499984740745262"/>
      </top>
      <bottom style="thin">
        <color theme="1" tint="0.499984740745262"/>
      </bottom>
      <diagonal/>
    </border>
    <border>
      <left/>
      <right/>
      <top style="thin">
        <color theme="1" tint="0.499984740745262"/>
      </top>
      <bottom style="medium">
        <color indexed="64"/>
      </bottom>
      <diagonal/>
    </border>
    <border>
      <left/>
      <right style="thin">
        <color indexed="64"/>
      </right>
      <top style="medium">
        <color indexed="64"/>
      </top>
      <bottom style="thin">
        <color indexed="64"/>
      </bottom>
      <diagonal/>
    </border>
    <border>
      <left style="double">
        <color rgb="FFFF0000"/>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style="double">
        <color rgb="FFFF0000"/>
      </right>
      <top style="dotted">
        <color theme="0" tint="-0.24994659260841701"/>
      </top>
      <bottom style="dotted">
        <color theme="0" tint="-0.24994659260841701"/>
      </bottom>
      <diagonal/>
    </border>
    <border>
      <left style="double">
        <color rgb="FFFF0000"/>
      </left>
      <right style="dotted">
        <color theme="0" tint="-0.24994659260841701"/>
      </right>
      <top style="dotted">
        <color theme="0" tint="-0.24994659260841701"/>
      </top>
      <bottom style="double">
        <color rgb="FFFF0000"/>
      </bottom>
      <diagonal/>
    </border>
    <border>
      <left style="dotted">
        <color theme="0" tint="-0.24994659260841701"/>
      </left>
      <right style="dotted">
        <color theme="0" tint="-0.24994659260841701"/>
      </right>
      <top style="dotted">
        <color theme="0" tint="-0.24994659260841701"/>
      </top>
      <bottom style="double">
        <color rgb="FFFF0000"/>
      </bottom>
      <diagonal/>
    </border>
    <border>
      <left style="dotted">
        <color theme="0" tint="-0.24994659260841701"/>
      </left>
      <right style="double">
        <color rgb="FFFF0000"/>
      </right>
      <top style="dotted">
        <color theme="0" tint="-0.24994659260841701"/>
      </top>
      <bottom style="double">
        <color rgb="FFFF0000"/>
      </bottom>
      <diagonal/>
    </border>
    <border>
      <left style="double">
        <color rgb="FFFF0000"/>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medium">
        <color indexed="64"/>
      </left>
      <right style="dotted">
        <color theme="0" tint="-0.24994659260841701"/>
      </right>
      <top style="medium">
        <color indexed="64"/>
      </top>
      <bottom style="medium">
        <color indexed="64"/>
      </bottom>
      <diagonal/>
    </border>
    <border>
      <left style="dotted">
        <color theme="0" tint="-0.24994659260841701"/>
      </left>
      <right style="dotted">
        <color theme="0" tint="-0.24994659260841701"/>
      </right>
      <top style="medium">
        <color indexed="64"/>
      </top>
      <bottom style="medium">
        <color indexed="64"/>
      </bottom>
      <diagonal/>
    </border>
    <border>
      <left style="dotted">
        <color theme="0" tint="-0.24994659260841701"/>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1" tint="0.499984740745262"/>
      </bottom>
      <diagonal/>
    </border>
    <border>
      <left/>
      <right/>
      <top style="hair">
        <color auto="1"/>
      </top>
      <bottom style="hair">
        <color auto="1"/>
      </bottom>
      <diagonal/>
    </border>
    <border>
      <left style="thin">
        <color indexed="64"/>
      </left>
      <right style="thin">
        <color indexed="64"/>
      </right>
      <top/>
      <bottom style="medium">
        <color indexed="64"/>
      </bottom>
      <diagonal/>
    </border>
    <border>
      <left/>
      <right/>
      <top style="thin">
        <color indexed="64"/>
      </top>
      <bottom style="hair">
        <color auto="1"/>
      </bottom>
      <diagonal/>
    </border>
    <border>
      <left/>
      <right/>
      <top style="hair">
        <color auto="1"/>
      </top>
      <bottom style="thin">
        <color indexed="64"/>
      </bottom>
      <diagonal/>
    </border>
    <border>
      <left/>
      <right/>
      <top style="medium">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Dashed">
        <color rgb="FF00B0F0"/>
      </top>
      <bottom style="thin">
        <color indexed="64"/>
      </bottom>
      <diagonal/>
    </border>
    <border>
      <left/>
      <right style="medium">
        <color indexed="64"/>
      </right>
      <top style="mediumDashed">
        <color rgb="FF00B0F0"/>
      </top>
      <bottom style="medium">
        <color indexed="64"/>
      </bottom>
      <diagonal/>
    </border>
    <border>
      <left style="medium">
        <color indexed="64"/>
      </left>
      <right/>
      <top style="thin">
        <color theme="1" tint="0.499984740745262"/>
      </top>
      <bottom/>
      <diagonal/>
    </border>
    <border>
      <left style="thick">
        <color theme="5" tint="0.39994506668294322"/>
      </left>
      <right style="thin">
        <color indexed="64"/>
      </right>
      <top style="thick">
        <color theme="5" tint="0.39994506668294322"/>
      </top>
      <bottom style="thin">
        <color indexed="64"/>
      </bottom>
      <diagonal/>
    </border>
    <border>
      <left style="thin">
        <color indexed="64"/>
      </left>
      <right style="thin">
        <color indexed="64"/>
      </right>
      <top style="thick">
        <color theme="5" tint="0.39994506668294322"/>
      </top>
      <bottom style="thin">
        <color indexed="64"/>
      </bottom>
      <diagonal/>
    </border>
    <border>
      <left style="thin">
        <color indexed="64"/>
      </left>
      <right style="thick">
        <color theme="5" tint="0.39994506668294322"/>
      </right>
      <top style="thick">
        <color theme="5" tint="0.39994506668294322"/>
      </top>
      <bottom style="thin">
        <color indexed="64"/>
      </bottom>
      <diagonal/>
    </border>
    <border>
      <left style="thick">
        <color theme="5" tint="0.39994506668294322"/>
      </left>
      <right style="thin">
        <color indexed="64"/>
      </right>
      <top style="thin">
        <color indexed="64"/>
      </top>
      <bottom style="thin">
        <color indexed="64"/>
      </bottom>
      <diagonal/>
    </border>
    <border>
      <left style="thin">
        <color indexed="64"/>
      </left>
      <right style="thick">
        <color theme="5" tint="0.39994506668294322"/>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right/>
      <top style="hair">
        <color auto="1"/>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indexed="64"/>
      </left>
      <right/>
      <top style="hair">
        <color indexed="64"/>
      </top>
      <bottom/>
      <diagonal/>
    </border>
    <border>
      <left style="hair">
        <color indexed="64"/>
      </left>
      <right style="medium">
        <color auto="1"/>
      </right>
      <top style="thin">
        <color indexed="64"/>
      </top>
      <bottom style="medium">
        <color auto="1"/>
      </bottom>
      <diagonal/>
    </border>
    <border>
      <left style="hair">
        <color indexed="64"/>
      </left>
      <right style="hair">
        <color indexed="64"/>
      </right>
      <top style="thin">
        <color indexed="64"/>
      </top>
      <bottom style="medium">
        <color auto="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dotted">
        <color indexed="64"/>
      </left>
      <right style="medium">
        <color indexed="64"/>
      </right>
      <top/>
      <bottom style="medium">
        <color indexed="64"/>
      </bottom>
      <diagonal/>
    </border>
    <border>
      <left style="dotted">
        <color indexed="64"/>
      </left>
      <right style="medium">
        <color indexed="64"/>
      </right>
      <top style="thin">
        <color theme="1" tint="0.499984740745262"/>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ck">
        <color theme="5" tint="0.39994506668294322"/>
      </left>
      <right style="thin">
        <color indexed="64"/>
      </right>
      <top style="thin">
        <color indexed="64"/>
      </top>
      <bottom/>
      <diagonal/>
    </border>
    <border>
      <left style="thin">
        <color indexed="64"/>
      </left>
      <right style="thick">
        <color theme="5" tint="0.39994506668294322"/>
      </right>
      <top style="thin">
        <color indexed="64"/>
      </top>
      <bottom/>
      <diagonal/>
    </border>
    <border>
      <left style="thick">
        <color theme="5" tint="0.39991454817346722"/>
      </left>
      <right/>
      <top style="thin">
        <color auto="1"/>
      </top>
      <bottom style="thick">
        <color theme="5" tint="0.39991454817346722"/>
      </bottom>
      <diagonal/>
    </border>
    <border>
      <left/>
      <right style="thin">
        <color auto="1"/>
      </right>
      <top style="thin">
        <color auto="1"/>
      </top>
      <bottom style="thick">
        <color theme="5" tint="0.39991454817346722"/>
      </bottom>
      <diagonal/>
    </border>
    <border>
      <left style="thin">
        <color auto="1"/>
      </left>
      <right style="thick">
        <color theme="5" tint="0.39991454817346722"/>
      </right>
      <top style="thin">
        <color auto="1"/>
      </top>
      <bottom style="thick">
        <color theme="5" tint="0.39991454817346722"/>
      </bottom>
      <diagonal/>
    </border>
  </borders>
  <cellStyleXfs count="10">
    <xf numFmtId="0" fontId="0" fillId="0" borderId="0"/>
    <xf numFmtId="0" fontId="1" fillId="0" borderId="0" applyProtection="0"/>
    <xf numFmtId="165" fontId="2" fillId="0" borderId="0"/>
    <xf numFmtId="40" fontId="3" fillId="0" borderId="0" applyFont="0" applyFill="0" applyBorder="0" applyAlignment="0" applyProtection="0"/>
    <xf numFmtId="44" fontId="2" fillId="0" borderId="0" applyFont="0" applyFill="0" applyBorder="0" applyAlignment="0" applyProtection="0"/>
    <xf numFmtId="9" fontId="5" fillId="0" borderId="0" applyFont="0" applyFill="0" applyBorder="0" applyAlignment="0" applyProtection="0"/>
    <xf numFmtId="0" fontId="7" fillId="0" borderId="0"/>
    <xf numFmtId="0" fontId="18" fillId="0" borderId="0" applyNumberFormat="0" applyFill="0" applyBorder="0" applyAlignment="0" applyProtection="0"/>
    <xf numFmtId="44" fontId="5" fillId="0" borderId="0" applyFont="0" applyFill="0" applyBorder="0" applyAlignment="0" applyProtection="0"/>
    <xf numFmtId="43" fontId="5" fillId="0" borderId="0" applyFont="0" applyFill="0" applyBorder="0" applyAlignment="0" applyProtection="0"/>
  </cellStyleXfs>
  <cellXfs count="824">
    <xf numFmtId="0" fontId="0" fillId="0" borderId="0" xfId="0"/>
    <xf numFmtId="0" fontId="5" fillId="0" borderId="0" xfId="0" applyFont="1"/>
    <xf numFmtId="0" fontId="5" fillId="0" borderId="20" xfId="0" applyFont="1" applyBorder="1" applyAlignment="1">
      <alignment vertical="center"/>
    </xf>
    <xf numFmtId="0" fontId="5" fillId="0" borderId="11" xfId="0" applyFont="1" applyBorder="1" applyAlignment="1">
      <alignment vertical="center"/>
    </xf>
    <xf numFmtId="0" fontId="6" fillId="0" borderId="0" xfId="0" applyFont="1" applyAlignment="1">
      <alignment vertical="center"/>
    </xf>
    <xf numFmtId="0" fontId="5" fillId="0" borderId="0" xfId="0" applyFont="1" applyAlignment="1">
      <alignment vertical="center"/>
    </xf>
    <xf numFmtId="0" fontId="5" fillId="0" borderId="0" xfId="0" applyFont="1" applyAlignment="1">
      <alignment vertical="top" wrapText="1"/>
    </xf>
    <xf numFmtId="0" fontId="5" fillId="0" borderId="0" xfId="0" applyFont="1" applyAlignment="1">
      <alignment horizontal="left" vertical="center"/>
    </xf>
    <xf numFmtId="0" fontId="5" fillId="0" borderId="3" xfId="0" applyFont="1" applyBorder="1" applyAlignment="1">
      <alignment vertical="center"/>
    </xf>
    <xf numFmtId="0" fontId="5" fillId="0" borderId="21" xfId="0" applyFont="1" applyBorder="1" applyAlignment="1">
      <alignment vertical="center"/>
    </xf>
    <xf numFmtId="0" fontId="5" fillId="2" borderId="0" xfId="0" applyFont="1" applyFill="1"/>
    <xf numFmtId="0" fontId="5" fillId="0" borderId="0" xfId="0" applyFont="1" applyAlignment="1">
      <alignment wrapText="1"/>
    </xf>
    <xf numFmtId="0" fontId="10" fillId="0" borderId="0" xfId="1" applyFont="1" applyAlignment="1">
      <alignment horizontal="right" vertical="center"/>
    </xf>
    <xf numFmtId="0" fontId="5" fillId="0" borderId="0" xfId="0" applyFont="1" applyAlignment="1">
      <alignment horizontal="center" vertical="center"/>
    </xf>
    <xf numFmtId="0" fontId="11" fillId="0" borderId="0" xfId="0" applyFont="1" applyAlignment="1">
      <alignment horizontal="right" vertical="center"/>
    </xf>
    <xf numFmtId="0" fontId="10" fillId="0" borderId="0" xfId="0" applyFont="1" applyAlignment="1">
      <alignment horizontal="right" vertical="center"/>
    </xf>
    <xf numFmtId="165" fontId="8" fillId="2" borderId="5" xfId="2" applyFont="1" applyFill="1" applyBorder="1" applyAlignment="1">
      <alignment horizontal="right" vertical="center"/>
    </xf>
    <xf numFmtId="0" fontId="6" fillId="0" borderId="0" xfId="0" applyFont="1" applyAlignment="1">
      <alignment horizontal="center" vertical="center"/>
    </xf>
    <xf numFmtId="0" fontId="12" fillId="0" borderId="0" xfId="1" applyFont="1" applyAlignment="1">
      <alignment horizontal="centerContinuous" vertical="center"/>
    </xf>
    <xf numFmtId="14" fontId="13" fillId="0" borderId="0" xfId="1" quotePrefix="1" applyNumberFormat="1" applyFont="1" applyAlignment="1" applyProtection="1">
      <alignment horizontal="left" vertical="center"/>
      <protection locked="0"/>
    </xf>
    <xf numFmtId="14" fontId="13" fillId="0" borderId="0" xfId="1" applyNumberFormat="1" applyFont="1" applyAlignment="1" applyProtection="1">
      <alignment horizontal="right" vertical="center"/>
      <protection locked="0"/>
    </xf>
    <xf numFmtId="0" fontId="8" fillId="0" borderId="0" xfId="1" applyFont="1" applyAlignment="1">
      <alignment horizontal="center" vertical="center"/>
    </xf>
    <xf numFmtId="0" fontId="12" fillId="0" borderId="0" xfId="1" applyFont="1" applyAlignment="1">
      <alignment horizontal="left" vertical="center" wrapText="1"/>
    </xf>
    <xf numFmtId="0" fontId="12" fillId="3" borderId="2" xfId="1" applyFont="1" applyFill="1" applyBorder="1" applyAlignment="1">
      <alignment horizontal="center" vertical="center"/>
    </xf>
    <xf numFmtId="0" fontId="12" fillId="3" borderId="2" xfId="1" applyFont="1" applyFill="1" applyBorder="1" applyAlignment="1">
      <alignment horizontal="center" vertical="center" wrapText="1"/>
    </xf>
    <xf numFmtId="0" fontId="12" fillId="3" borderId="10" xfId="1" applyFont="1" applyFill="1" applyBorder="1" applyAlignment="1">
      <alignment horizontal="center" vertical="center" wrapText="1"/>
    </xf>
    <xf numFmtId="0" fontId="6" fillId="3" borderId="2" xfId="0" applyFont="1" applyFill="1" applyBorder="1" applyAlignment="1">
      <alignment horizontal="center" vertical="center" wrapText="1"/>
    </xf>
    <xf numFmtId="164" fontId="12" fillId="3" borderId="2" xfId="1" applyNumberFormat="1" applyFont="1" applyFill="1" applyBorder="1" applyAlignment="1">
      <alignment horizontal="center" vertical="center" wrapText="1"/>
    </xf>
    <xf numFmtId="0" fontId="8" fillId="0" borderId="7" xfId="1" applyFont="1" applyBorder="1" applyAlignment="1" applyProtection="1">
      <alignment vertical="center"/>
      <protection locked="0"/>
    </xf>
    <xf numFmtId="166" fontId="8" fillId="8" borderId="7" xfId="1" applyNumberFormat="1" applyFont="1" applyFill="1" applyBorder="1" applyAlignment="1" applyProtection="1">
      <alignment horizontal="center" vertical="center"/>
      <protection locked="0"/>
    </xf>
    <xf numFmtId="0" fontId="6" fillId="0" borderId="7" xfId="0" applyFont="1" applyBorder="1" applyAlignment="1">
      <alignment horizontal="center" vertical="center"/>
    </xf>
    <xf numFmtId="166" fontId="8" fillId="8" borderId="25" xfId="1" applyNumberFormat="1" applyFont="1" applyFill="1" applyBorder="1" applyAlignment="1" applyProtection="1">
      <alignment horizontal="center" vertical="center"/>
      <protection locked="0"/>
    </xf>
    <xf numFmtId="0" fontId="6" fillId="7" borderId="2" xfId="0" applyFont="1" applyFill="1" applyBorder="1" applyAlignment="1">
      <alignment vertical="center"/>
    </xf>
    <xf numFmtId="167" fontId="6" fillId="7" borderId="2" xfId="0" applyNumberFormat="1" applyFont="1" applyFill="1" applyBorder="1" applyAlignment="1">
      <alignment vertical="center"/>
    </xf>
    <xf numFmtId="166" fontId="8" fillId="8" borderId="2" xfId="1" applyNumberFormat="1" applyFont="1" applyFill="1" applyBorder="1" applyAlignment="1" applyProtection="1">
      <alignment horizontal="center" vertical="center"/>
      <protection locked="0"/>
    </xf>
    <xf numFmtId="0" fontId="6" fillId="0" borderId="2" xfId="0" applyFont="1" applyBorder="1" applyAlignment="1">
      <alignment vertical="center"/>
    </xf>
    <xf numFmtId="10" fontId="6" fillId="0" borderId="2" xfId="0" applyNumberFormat="1" applyFont="1" applyBorder="1" applyAlignment="1">
      <alignment vertical="center"/>
    </xf>
    <xf numFmtId="0" fontId="12" fillId="3" borderId="8" xfId="1" applyFont="1" applyFill="1" applyBorder="1" applyAlignment="1" applyProtection="1">
      <alignment vertical="center" wrapText="1"/>
      <protection locked="0"/>
    </xf>
    <xf numFmtId="0" fontId="6" fillId="0" borderId="2" xfId="0" applyFont="1" applyBorder="1"/>
    <xf numFmtId="167" fontId="6" fillId="0" borderId="2" xfId="0" applyNumberFormat="1" applyFont="1" applyBorder="1"/>
    <xf numFmtId="0" fontId="5" fillId="0" borderId="0" xfId="0" applyFont="1" applyAlignment="1">
      <alignment horizontal="left"/>
    </xf>
    <xf numFmtId="166" fontId="12" fillId="0" borderId="0" xfId="1" applyNumberFormat="1" applyFont="1" applyAlignment="1" applyProtection="1">
      <alignment vertical="center"/>
      <protection locked="0"/>
    </xf>
    <xf numFmtId="0" fontId="6" fillId="0" borderId="0" xfId="0" applyFont="1"/>
    <xf numFmtId="166" fontId="12" fillId="0" borderId="0" xfId="1" applyNumberFormat="1" applyFont="1" applyAlignment="1" applyProtection="1">
      <alignment horizontal="left" vertical="center"/>
    </xf>
    <xf numFmtId="164" fontId="12" fillId="0" borderId="0" xfId="1" applyNumberFormat="1" applyFont="1" applyAlignment="1" applyProtection="1">
      <alignment vertical="center"/>
      <protection locked="0"/>
    </xf>
    <xf numFmtId="0" fontId="10" fillId="0" borderId="11" xfId="1" applyFont="1" applyBorder="1" applyAlignment="1">
      <alignment horizontal="center" vertical="center"/>
    </xf>
    <xf numFmtId="0" fontId="11" fillId="0" borderId="11" xfId="0" applyFont="1" applyBorder="1" applyAlignment="1">
      <alignment horizontal="right" vertical="center"/>
    </xf>
    <xf numFmtId="0" fontId="12" fillId="0" borderId="0" xfId="1" applyFont="1" applyAlignment="1">
      <alignment vertical="center"/>
    </xf>
    <xf numFmtId="166" fontId="8" fillId="0" borderId="0" xfId="1" applyNumberFormat="1" applyFont="1" applyAlignment="1" applyProtection="1">
      <alignment horizontal="left" vertical="center"/>
    </xf>
    <xf numFmtId="164" fontId="12" fillId="0" borderId="0" xfId="1" applyNumberFormat="1" applyFont="1" applyAlignment="1" applyProtection="1">
      <alignment vertical="center"/>
    </xf>
    <xf numFmtId="0" fontId="8" fillId="0" borderId="7" xfId="1" applyFont="1" applyBorder="1" applyAlignment="1">
      <alignment horizontal="right" vertical="center"/>
    </xf>
    <xf numFmtId="164" fontId="6" fillId="0" borderId="0" xfId="0" applyNumberFormat="1" applyFont="1" applyAlignment="1">
      <alignment vertical="center"/>
    </xf>
    <xf numFmtId="166" fontId="5" fillId="0" borderId="0" xfId="0" applyNumberFormat="1" applyFont="1" applyAlignment="1">
      <alignment vertical="center"/>
    </xf>
    <xf numFmtId="0" fontId="8" fillId="0" borderId="17" xfId="1" applyFont="1" applyBorder="1" applyAlignment="1">
      <alignment horizontal="right" vertical="center"/>
    </xf>
    <xf numFmtId="164" fontId="10" fillId="0" borderId="20" xfId="1" applyNumberFormat="1" applyFont="1" applyBorder="1" applyAlignment="1" applyProtection="1">
      <alignment horizontal="right" vertical="center"/>
    </xf>
    <xf numFmtId="164" fontId="12" fillId="0" borderId="0" xfId="1" applyNumberFormat="1" applyFont="1" applyAlignment="1" applyProtection="1">
      <alignment horizontal="right" vertical="center"/>
    </xf>
    <xf numFmtId="0" fontId="5" fillId="0" borderId="7" xfId="0" applyFont="1" applyBorder="1" applyAlignment="1">
      <alignment vertical="center"/>
    </xf>
    <xf numFmtId="164" fontId="10" fillId="0" borderId="0" xfId="1" applyNumberFormat="1" applyFont="1" applyAlignment="1" applyProtection="1">
      <alignment horizontal="right" vertical="center"/>
      <protection locked="0"/>
    </xf>
    <xf numFmtId="0" fontId="5" fillId="0" borderId="2" xfId="0" applyFont="1" applyBorder="1" applyAlignment="1">
      <alignment vertical="center"/>
    </xf>
    <xf numFmtId="164" fontId="10" fillId="0" borderId="11" xfId="1" applyNumberFormat="1" applyFont="1" applyBorder="1" applyAlignment="1" applyProtection="1">
      <alignment horizontal="right" vertical="center"/>
      <protection locked="0"/>
    </xf>
    <xf numFmtId="166" fontId="12" fillId="0" borderId="0" xfId="2" applyNumberFormat="1" applyFont="1" applyAlignment="1">
      <alignment vertical="center"/>
    </xf>
    <xf numFmtId="0" fontId="5" fillId="0" borderId="0" xfId="0" applyFont="1" applyAlignment="1">
      <alignment horizontal="left" vertical="center" wrapText="1"/>
    </xf>
    <xf numFmtId="164" fontId="10" fillId="0" borderId="11" xfId="2" applyNumberFormat="1" applyFont="1" applyBorder="1" applyAlignment="1">
      <alignment horizontal="right" vertical="center"/>
    </xf>
    <xf numFmtId="0" fontId="8" fillId="0" borderId="3" xfId="1" applyFont="1" applyBorder="1" applyAlignment="1">
      <alignment horizontal="right" vertical="center"/>
    </xf>
    <xf numFmtId="166" fontId="5" fillId="0" borderId="11" xfId="0" applyNumberFormat="1" applyFont="1" applyBorder="1" applyAlignment="1">
      <alignment vertical="center"/>
    </xf>
    <xf numFmtId="0" fontId="16" fillId="0" borderId="0" xfId="0" applyFont="1" applyAlignment="1">
      <alignment vertical="center"/>
    </xf>
    <xf numFmtId="164" fontId="12" fillId="0" borderId="0" xfId="1" applyNumberFormat="1" applyFont="1" applyAlignment="1" applyProtection="1">
      <alignment horizontal="left" vertical="center"/>
    </xf>
    <xf numFmtId="164" fontId="8" fillId="0" borderId="3" xfId="1" applyNumberFormat="1" applyFont="1" applyBorder="1" applyAlignment="1">
      <alignment horizontal="left" vertical="center"/>
    </xf>
    <xf numFmtId="0" fontId="8" fillId="0" borderId="2" xfId="1" applyFont="1" applyBorder="1" applyAlignment="1">
      <alignment horizontal="right" vertical="center"/>
    </xf>
    <xf numFmtId="166" fontId="5" fillId="5" borderId="2" xfId="0" applyNumberFormat="1" applyFont="1" applyFill="1" applyBorder="1" applyAlignment="1">
      <alignment horizontal="right" vertical="center"/>
    </xf>
    <xf numFmtId="0" fontId="8" fillId="0" borderId="10" xfId="1" applyFont="1" applyBorder="1" applyAlignment="1">
      <alignment horizontal="right" vertical="center"/>
    </xf>
    <xf numFmtId="166" fontId="12" fillId="0" borderId="0" xfId="1" applyNumberFormat="1" applyFont="1" applyAlignment="1">
      <alignment horizontal="right" vertical="center"/>
    </xf>
    <xf numFmtId="0" fontId="10" fillId="0" borderId="11" xfId="1" applyFont="1" applyBorder="1" applyAlignment="1">
      <alignment horizontal="right" vertical="center"/>
    </xf>
    <xf numFmtId="0" fontId="12" fillId="0" borderId="0" xfId="1" applyFont="1" applyAlignment="1">
      <alignment horizontal="right" vertical="center"/>
    </xf>
    <xf numFmtId="164" fontId="12" fillId="0" borderId="0" xfId="1" applyNumberFormat="1" applyFont="1" applyAlignment="1">
      <alignment horizontal="right" vertical="center"/>
    </xf>
    <xf numFmtId="0" fontId="14" fillId="0" borderId="0" xfId="1" applyFont="1" applyAlignment="1">
      <alignment horizontal="right" vertical="center"/>
    </xf>
    <xf numFmtId="0" fontId="12" fillId="0" borderId="0" xfId="1" applyFont="1" applyAlignment="1">
      <alignment horizontal="left" vertical="top" wrapText="1"/>
    </xf>
    <xf numFmtId="0" fontId="6" fillId="0" borderId="6" xfId="0" applyFont="1" applyBorder="1"/>
    <xf numFmtId="164" fontId="10" fillId="0" borderId="11" xfId="1" applyNumberFormat="1" applyFont="1" applyBorder="1" applyAlignment="1" applyProtection="1">
      <alignment horizontal="right" vertical="center"/>
    </xf>
    <xf numFmtId="0" fontId="11" fillId="5" borderId="2" xfId="0" applyFont="1" applyFill="1" applyBorder="1" applyAlignment="1">
      <alignment horizontal="center" vertical="center"/>
    </xf>
    <xf numFmtId="0" fontId="11" fillId="5" borderId="28" xfId="0" applyFont="1" applyFill="1" applyBorder="1" applyAlignment="1">
      <alignment horizontal="center" vertical="center"/>
    </xf>
    <xf numFmtId="0" fontId="6" fillId="0" borderId="0" xfId="0" applyFont="1" applyAlignment="1">
      <alignment horizontal="center" vertical="center" wrapText="1"/>
    </xf>
    <xf numFmtId="168" fontId="8" fillId="0" borderId="0" xfId="1" applyNumberFormat="1" applyFont="1" applyAlignment="1">
      <alignment vertical="center"/>
    </xf>
    <xf numFmtId="9" fontId="15" fillId="0" borderId="0" xfId="1" applyNumberFormat="1" applyFont="1" applyAlignment="1" applyProtection="1">
      <alignment horizontal="right" vertical="center"/>
      <protection locked="0"/>
    </xf>
    <xf numFmtId="0" fontId="5" fillId="0" borderId="21" xfId="0" applyFont="1" applyBorder="1"/>
    <xf numFmtId="0" fontId="12" fillId="0" borderId="27" xfId="1" applyFont="1" applyBorder="1" applyAlignment="1">
      <alignment vertical="center"/>
    </xf>
    <xf numFmtId="0" fontId="8" fillId="0" borderId="21" xfId="1" applyFont="1" applyBorder="1" applyAlignment="1">
      <alignment vertical="center"/>
    </xf>
    <xf numFmtId="0" fontId="17" fillId="0" borderId="21" xfId="0" applyFont="1" applyBorder="1" applyAlignment="1">
      <alignment horizontal="right" vertical="center"/>
    </xf>
    <xf numFmtId="166" fontId="5" fillId="0" borderId="20" xfId="0" applyNumberFormat="1" applyFont="1" applyBorder="1" applyAlignment="1">
      <alignment vertical="center"/>
    </xf>
    <xf numFmtId="166" fontId="12" fillId="9" borderId="31" xfId="1" applyNumberFormat="1" applyFont="1" applyFill="1" applyBorder="1" applyAlignment="1" applyProtection="1">
      <alignment vertical="center"/>
    </xf>
    <xf numFmtId="0" fontId="8" fillId="8" borderId="2" xfId="1" applyFont="1" applyFill="1" applyBorder="1" applyAlignment="1" applyProtection="1">
      <alignment horizontal="center" vertical="center" wrapText="1"/>
      <protection locked="0"/>
    </xf>
    <xf numFmtId="0" fontId="8" fillId="8" borderId="24" xfId="1" applyFont="1" applyFill="1" applyBorder="1" applyAlignment="1" applyProtection="1">
      <alignment horizontal="center" vertical="center" wrapText="1"/>
      <protection locked="0"/>
    </xf>
    <xf numFmtId="166" fontId="8" fillId="8" borderId="7" xfId="1" applyNumberFormat="1" applyFont="1" applyFill="1" applyBorder="1" applyAlignment="1" applyProtection="1">
      <alignment vertical="center"/>
      <protection locked="0"/>
    </xf>
    <xf numFmtId="166" fontId="8" fillId="8" borderId="25" xfId="1" applyNumberFormat="1" applyFont="1" applyFill="1" applyBorder="1" applyAlignment="1" applyProtection="1">
      <alignment vertical="center"/>
      <protection locked="0"/>
    </xf>
    <xf numFmtId="166" fontId="8" fillId="8" borderId="2" xfId="1" applyNumberFormat="1" applyFont="1" applyFill="1" applyBorder="1" applyAlignment="1" applyProtection="1">
      <alignment vertical="center"/>
      <protection locked="0"/>
    </xf>
    <xf numFmtId="166" fontId="8" fillId="8" borderId="2" xfId="1" applyNumberFormat="1" applyFont="1" applyFill="1" applyBorder="1" applyAlignment="1" applyProtection="1">
      <alignment horizontal="right" vertical="center"/>
    </xf>
    <xf numFmtId="166" fontId="8" fillId="8" borderId="10" xfId="1" applyNumberFormat="1" applyFont="1" applyFill="1" applyBorder="1" applyAlignment="1" applyProtection="1">
      <alignment horizontal="right" vertical="center"/>
    </xf>
    <xf numFmtId="0" fontId="5" fillId="8" borderId="17" xfId="0" applyFont="1" applyFill="1" applyBorder="1" applyAlignment="1">
      <alignment vertical="center"/>
    </xf>
    <xf numFmtId="0" fontId="8" fillId="14" borderId="2" xfId="6" applyFont="1" applyFill="1" applyBorder="1" applyAlignment="1" applyProtection="1">
      <alignment vertical="center"/>
      <protection locked="0"/>
    </xf>
    <xf numFmtId="0" fontId="8" fillId="14" borderId="24" xfId="6" applyFont="1" applyFill="1" applyBorder="1" applyAlignment="1" applyProtection="1">
      <alignment vertical="center"/>
      <protection locked="0"/>
    </xf>
    <xf numFmtId="0" fontId="5" fillId="14" borderId="7" xfId="0" applyFont="1" applyFill="1" applyBorder="1" applyAlignment="1">
      <alignment vertical="center"/>
    </xf>
    <xf numFmtId="0" fontId="6" fillId="0" borderId="29" xfId="0" applyFont="1" applyBorder="1" applyAlignment="1">
      <alignment horizontal="right" vertical="center"/>
    </xf>
    <xf numFmtId="0" fontId="12" fillId="0" borderId="21" xfId="1" applyFont="1" applyBorder="1" applyAlignment="1">
      <alignment horizontal="right" vertical="center"/>
    </xf>
    <xf numFmtId="0" fontId="8" fillId="8" borderId="7" xfId="1" applyFont="1" applyFill="1" applyBorder="1" applyAlignment="1" applyProtection="1">
      <alignment horizontal="center" vertical="center"/>
      <protection locked="0"/>
    </xf>
    <xf numFmtId="0" fontId="8" fillId="8" borderId="25" xfId="1" applyFont="1" applyFill="1" applyBorder="1" applyAlignment="1" applyProtection="1">
      <alignment horizontal="center" vertical="center"/>
      <protection locked="0"/>
    </xf>
    <xf numFmtId="0" fontId="8" fillId="8" borderId="2" xfId="1" applyFont="1" applyFill="1" applyBorder="1" applyAlignment="1" applyProtection="1">
      <alignment horizontal="center" vertical="center"/>
      <protection locked="0"/>
    </xf>
    <xf numFmtId="0" fontId="8" fillId="8" borderId="24" xfId="1" applyFont="1" applyFill="1" applyBorder="1" applyAlignment="1" applyProtection="1">
      <alignment horizontal="center" vertical="center"/>
      <protection locked="0"/>
    </xf>
    <xf numFmtId="0" fontId="12" fillId="14" borderId="30" xfId="1" applyFont="1" applyFill="1" applyBorder="1" applyAlignment="1" applyProtection="1">
      <alignment horizontal="center" vertical="center"/>
    </xf>
    <xf numFmtId="0" fontId="5" fillId="0" borderId="0" xfId="0" applyFont="1" applyAlignment="1">
      <alignment horizontal="center"/>
    </xf>
    <xf numFmtId="0" fontId="21" fillId="0" borderId="0" xfId="0" applyFont="1" applyAlignment="1">
      <alignment horizontal="right" vertical="center"/>
    </xf>
    <xf numFmtId="0" fontId="6" fillId="15" borderId="31" xfId="0" applyFont="1" applyFill="1" applyBorder="1" applyAlignment="1">
      <alignment horizontal="center"/>
    </xf>
    <xf numFmtId="0" fontId="8" fillId="0" borderId="0" xfId="1" applyFont="1" applyAlignment="1">
      <alignment vertical="center"/>
    </xf>
    <xf numFmtId="0" fontId="17" fillId="0" borderId="0" xfId="0" applyFont="1" applyAlignment="1">
      <alignment horizontal="right" vertical="center"/>
    </xf>
    <xf numFmtId="9" fontId="5" fillId="8" borderId="2" xfId="5" applyFont="1" applyFill="1" applyBorder="1" applyAlignment="1">
      <alignment horizontal="center"/>
    </xf>
    <xf numFmtId="9" fontId="5" fillId="8" borderId="24" xfId="5" applyFont="1" applyFill="1" applyBorder="1" applyAlignment="1">
      <alignment horizontal="center"/>
    </xf>
    <xf numFmtId="9" fontId="5" fillId="8" borderId="17" xfId="5" applyFont="1" applyFill="1" applyBorder="1" applyAlignment="1">
      <alignment horizontal="center"/>
    </xf>
    <xf numFmtId="0" fontId="0" fillId="4" borderId="7" xfId="0" applyFill="1" applyBorder="1" applyAlignment="1">
      <alignment vertical="center"/>
    </xf>
    <xf numFmtId="164" fontId="6" fillId="8" borderId="31" xfId="0" applyNumberFormat="1" applyFont="1" applyFill="1" applyBorder="1"/>
    <xf numFmtId="166" fontId="12" fillId="11" borderId="31" xfId="1" applyNumberFormat="1" applyFont="1" applyFill="1" applyBorder="1" applyAlignment="1" applyProtection="1">
      <alignment vertical="center"/>
    </xf>
    <xf numFmtId="166" fontId="19" fillId="6" borderId="38" xfId="1" applyNumberFormat="1" applyFont="1" applyFill="1" applyBorder="1" applyAlignment="1" applyProtection="1">
      <alignment horizontal="right" vertical="center"/>
    </xf>
    <xf numFmtId="167" fontId="6" fillId="0" borderId="36" xfId="5" applyNumberFormat="1" applyFont="1" applyFill="1" applyBorder="1" applyAlignment="1" applyProtection="1">
      <alignment horizontal="center" vertical="center"/>
    </xf>
    <xf numFmtId="166" fontId="12" fillId="6" borderId="31" xfId="1" applyNumberFormat="1" applyFont="1" applyFill="1" applyBorder="1" applyAlignment="1" applyProtection="1">
      <alignment horizontal="right" vertical="center"/>
    </xf>
    <xf numFmtId="166" fontId="12" fillId="12" borderId="31" xfId="1" applyNumberFormat="1" applyFont="1" applyFill="1" applyBorder="1" applyAlignment="1" applyProtection="1">
      <alignment horizontal="right" vertical="center"/>
    </xf>
    <xf numFmtId="166" fontId="12" fillId="10" borderId="31" xfId="1" applyNumberFormat="1" applyFont="1" applyFill="1" applyBorder="1" applyAlignment="1" applyProtection="1">
      <alignment vertical="center"/>
    </xf>
    <xf numFmtId="166" fontId="12" fillId="9" borderId="31" xfId="2" applyNumberFormat="1" applyFont="1" applyFill="1" applyBorder="1" applyAlignment="1">
      <alignment vertical="center"/>
    </xf>
    <xf numFmtId="166" fontId="6" fillId="3" borderId="31" xfId="0" applyNumberFormat="1" applyFont="1" applyFill="1" applyBorder="1" applyAlignment="1">
      <alignment vertical="center"/>
    </xf>
    <xf numFmtId="166" fontId="12" fillId="0" borderId="7" xfId="1" applyNumberFormat="1" applyFont="1" applyBorder="1" applyAlignment="1" applyProtection="1">
      <alignment vertical="center"/>
    </xf>
    <xf numFmtId="166" fontId="12" fillId="0" borderId="2" xfId="1" applyNumberFormat="1" applyFont="1" applyBorder="1" applyAlignment="1" applyProtection="1">
      <alignment vertical="center"/>
    </xf>
    <xf numFmtId="166" fontId="12" fillId="0" borderId="25" xfId="1" applyNumberFormat="1" applyFont="1" applyBorder="1" applyAlignment="1" applyProtection="1">
      <alignment vertical="center"/>
    </xf>
    <xf numFmtId="166" fontId="12" fillId="0" borderId="24" xfId="1" applyNumberFormat="1" applyFont="1" applyBorder="1" applyAlignment="1" applyProtection="1">
      <alignment vertical="center"/>
    </xf>
    <xf numFmtId="0" fontId="6" fillId="14" borderId="31" xfId="0" applyFont="1" applyFill="1" applyBorder="1" applyAlignment="1">
      <alignment horizontal="center" vertical="center"/>
    </xf>
    <xf numFmtId="0" fontId="11" fillId="0" borderId="39" xfId="0" applyFont="1" applyBorder="1" applyAlignment="1">
      <alignment horizontal="center"/>
    </xf>
    <xf numFmtId="0" fontId="20" fillId="0" borderId="0" xfId="0" applyFont="1" applyAlignment="1">
      <alignment horizontal="center" vertical="center"/>
    </xf>
    <xf numFmtId="0" fontId="23" fillId="4" borderId="31" xfId="1" applyFont="1" applyFill="1" applyBorder="1" applyAlignment="1">
      <alignment horizontal="center" vertical="center"/>
    </xf>
    <xf numFmtId="0" fontId="5" fillId="8" borderId="40" xfId="0" applyFont="1" applyFill="1" applyBorder="1" applyAlignment="1">
      <alignment horizontal="center"/>
    </xf>
    <xf numFmtId="0" fontId="5" fillId="8" borderId="41" xfId="0" applyFont="1" applyFill="1" applyBorder="1" applyAlignment="1">
      <alignment horizontal="center"/>
    </xf>
    <xf numFmtId="0" fontId="5" fillId="8" borderId="42" xfId="0" applyFont="1" applyFill="1" applyBorder="1" applyAlignment="1">
      <alignment horizontal="center"/>
    </xf>
    <xf numFmtId="0" fontId="25" fillId="16" borderId="15" xfId="0" applyFont="1" applyFill="1" applyBorder="1" applyAlignment="1">
      <alignment horizontal="right"/>
    </xf>
    <xf numFmtId="0" fontId="5" fillId="16" borderId="16" xfId="0" applyFont="1" applyFill="1" applyBorder="1"/>
    <xf numFmtId="0" fontId="20" fillId="16" borderId="0" xfId="0" applyFont="1" applyFill="1" applyAlignment="1">
      <alignment vertical="center"/>
    </xf>
    <xf numFmtId="0" fontId="5" fillId="16" borderId="0" xfId="0" applyFont="1" applyFill="1"/>
    <xf numFmtId="0" fontId="5" fillId="16" borderId="0" xfId="0" applyFont="1" applyFill="1" applyAlignment="1">
      <alignment horizontal="left" vertical="center"/>
    </xf>
    <xf numFmtId="0" fontId="15" fillId="16" borderId="0" xfId="0" applyFont="1" applyFill="1"/>
    <xf numFmtId="0" fontId="5" fillId="16" borderId="19" xfId="0" applyFont="1" applyFill="1" applyBorder="1"/>
    <xf numFmtId="0" fontId="5" fillId="16" borderId="11" xfId="0" applyFont="1" applyFill="1" applyBorder="1"/>
    <xf numFmtId="0" fontId="5" fillId="16" borderId="18" xfId="0" applyFont="1" applyFill="1" applyBorder="1"/>
    <xf numFmtId="0" fontId="12" fillId="15" borderId="43" xfId="1" applyFont="1" applyFill="1" applyBorder="1" applyAlignment="1">
      <alignment horizontal="left" vertical="center"/>
    </xf>
    <xf numFmtId="0" fontId="6" fillId="15" borderId="7" xfId="0" applyFont="1" applyFill="1" applyBorder="1"/>
    <xf numFmtId="0" fontId="12" fillId="15" borderId="44" xfId="1" applyFont="1" applyFill="1" applyBorder="1" applyAlignment="1">
      <alignment horizontal="center" vertical="center"/>
    </xf>
    <xf numFmtId="0" fontId="5" fillId="0" borderId="11" xfId="0" applyFont="1" applyBorder="1"/>
    <xf numFmtId="0" fontId="17" fillId="0" borderId="11" xfId="0" applyFont="1" applyBorder="1" applyAlignment="1">
      <alignment horizontal="right" vertical="center"/>
    </xf>
    <xf numFmtId="0" fontId="12" fillId="0" borderId="11" xfId="1" applyFont="1" applyBorder="1" applyAlignment="1">
      <alignment horizontal="right" vertical="center"/>
    </xf>
    <xf numFmtId="0" fontId="11" fillId="5" borderId="22" xfId="0" applyFont="1" applyFill="1" applyBorder="1" applyAlignment="1">
      <alignment horizontal="center" vertical="center"/>
    </xf>
    <xf numFmtId="166" fontId="8" fillId="8" borderId="10" xfId="1" applyNumberFormat="1" applyFont="1" applyFill="1" applyBorder="1" applyAlignment="1" applyProtection="1">
      <alignment horizontal="center" vertical="center"/>
    </xf>
    <xf numFmtId="0" fontId="8" fillId="8" borderId="7" xfId="1" applyFont="1" applyFill="1" applyBorder="1" applyAlignment="1" applyProtection="1">
      <alignment horizontal="center" vertical="center" wrapText="1"/>
      <protection locked="0"/>
    </xf>
    <xf numFmtId="0" fontId="26" fillId="0" borderId="0" xfId="0" applyFont="1"/>
    <xf numFmtId="0" fontId="26" fillId="0" borderId="0" xfId="0" applyFont="1" applyAlignment="1">
      <alignment horizontal="center"/>
    </xf>
    <xf numFmtId="0" fontId="27" fillId="0" borderId="0" xfId="0" applyFont="1"/>
    <xf numFmtId="0" fontId="28" fillId="0" borderId="0" xfId="0" applyFont="1"/>
    <xf numFmtId="0" fontId="29" fillId="0" borderId="0" xfId="0" applyFont="1"/>
    <xf numFmtId="0" fontId="6" fillId="8" borderId="8" xfId="0" applyFont="1" applyFill="1" applyBorder="1"/>
    <xf numFmtId="0" fontId="6" fillId="14" borderId="8" xfId="0" applyFont="1" applyFill="1" applyBorder="1"/>
    <xf numFmtId="0" fontId="0" fillId="8" borderId="4" xfId="0" applyFill="1" applyBorder="1"/>
    <xf numFmtId="0" fontId="0" fillId="8" borderId="45" xfId="0" applyFill="1" applyBorder="1"/>
    <xf numFmtId="0" fontId="0" fillId="8" borderId="28" xfId="0" applyFill="1" applyBorder="1"/>
    <xf numFmtId="0" fontId="0" fillId="8" borderId="1" xfId="0" applyFill="1" applyBorder="1"/>
    <xf numFmtId="0" fontId="0" fillId="8" borderId="26" xfId="0" applyFill="1" applyBorder="1"/>
    <xf numFmtId="0" fontId="0" fillId="14" borderId="4" xfId="0" applyFill="1" applyBorder="1"/>
    <xf numFmtId="0" fontId="0" fillId="14" borderId="45" xfId="0" applyFill="1" applyBorder="1"/>
    <xf numFmtId="0" fontId="0" fillId="14" borderId="28" xfId="0" applyFill="1" applyBorder="1"/>
    <xf numFmtId="0" fontId="0" fillId="14" borderId="1" xfId="0" applyFill="1" applyBorder="1"/>
    <xf numFmtId="0" fontId="0" fillId="14" borderId="26" xfId="0" applyFill="1" applyBorder="1"/>
    <xf numFmtId="0" fontId="0" fillId="15" borderId="8" xfId="0" applyFill="1" applyBorder="1"/>
    <xf numFmtId="0" fontId="0" fillId="15" borderId="4" xfId="0" applyFill="1" applyBorder="1"/>
    <xf numFmtId="0" fontId="0" fillId="15" borderId="45" xfId="0" applyFill="1" applyBorder="1"/>
    <xf numFmtId="0" fontId="0" fillId="15" borderId="28" xfId="0" applyFill="1" applyBorder="1"/>
    <xf numFmtId="0" fontId="0" fillId="15" borderId="1" xfId="0" applyFill="1" applyBorder="1"/>
    <xf numFmtId="0" fontId="0" fillId="15" borderId="26" xfId="0" applyFill="1" applyBorder="1"/>
    <xf numFmtId="0" fontId="11" fillId="5" borderId="2" xfId="0" applyFont="1" applyFill="1" applyBorder="1" applyAlignment="1">
      <alignment horizontal="center" vertical="center" wrapText="1"/>
    </xf>
    <xf numFmtId="166" fontId="6" fillId="6" borderId="31" xfId="0" applyNumberFormat="1" applyFont="1" applyFill="1" applyBorder="1"/>
    <xf numFmtId="0" fontId="11" fillId="15" borderId="36" xfId="0" applyFont="1" applyFill="1" applyBorder="1" applyAlignment="1">
      <alignment horizontal="center"/>
    </xf>
    <xf numFmtId="0" fontId="0" fillId="0" borderId="7" xfId="0" applyBorder="1" applyAlignment="1">
      <alignment vertical="center"/>
    </xf>
    <xf numFmtId="0" fontId="0" fillId="0" borderId="2" xfId="0" applyBorder="1" applyAlignment="1">
      <alignment vertical="center"/>
    </xf>
    <xf numFmtId="166" fontId="12" fillId="0" borderId="0" xfId="1" applyNumberFormat="1" applyFont="1" applyAlignment="1" applyProtection="1">
      <alignment vertical="center"/>
    </xf>
    <xf numFmtId="0" fontId="8" fillId="0" borderId="3" xfId="1" applyFont="1" applyBorder="1" applyAlignment="1" applyProtection="1">
      <alignment horizontal="center" vertical="center" wrapText="1"/>
      <protection locked="0"/>
    </xf>
    <xf numFmtId="0" fontId="8" fillId="0" borderId="0" xfId="1" applyFont="1" applyAlignment="1" applyProtection="1">
      <alignment vertical="center"/>
      <protection locked="0"/>
    </xf>
    <xf numFmtId="0" fontId="8" fillId="0" borderId="0" xfId="1" applyFont="1" applyAlignment="1" applyProtection="1">
      <alignment horizontal="center" vertical="center"/>
      <protection locked="0"/>
    </xf>
    <xf numFmtId="166" fontId="12" fillId="0" borderId="17" xfId="1" applyNumberFormat="1" applyFont="1" applyBorder="1" applyAlignment="1" applyProtection="1">
      <alignment vertical="center"/>
    </xf>
    <xf numFmtId="0" fontId="0" fillId="0" borderId="17" xfId="0" applyBorder="1" applyAlignment="1">
      <alignment vertical="center"/>
    </xf>
    <xf numFmtId="0" fontId="8" fillId="0" borderId="26" xfId="1" applyFont="1" applyBorder="1" applyAlignment="1" applyProtection="1">
      <alignment horizontal="distributed" vertical="center"/>
      <protection locked="0"/>
    </xf>
    <xf numFmtId="0" fontId="8" fillId="0" borderId="2" xfId="1" applyFont="1" applyBorder="1" applyAlignment="1" applyProtection="1">
      <alignment horizontal="distributed" vertical="center"/>
      <protection locked="0"/>
    </xf>
    <xf numFmtId="0" fontId="8" fillId="0" borderId="24" xfId="1" applyFont="1" applyBorder="1" applyAlignment="1" applyProtection="1">
      <alignment horizontal="distributed" vertical="center"/>
      <protection locked="0"/>
    </xf>
    <xf numFmtId="0" fontId="6" fillId="0" borderId="7" xfId="0" applyFont="1" applyBorder="1" applyAlignment="1">
      <alignment horizontal="center"/>
    </xf>
    <xf numFmtId="166" fontId="5" fillId="8" borderId="2" xfId="0" applyNumberFormat="1" applyFont="1" applyFill="1" applyBorder="1" applyAlignment="1">
      <alignment horizontal="right" vertical="center"/>
    </xf>
    <xf numFmtId="166" fontId="12" fillId="2" borderId="0" xfId="1" applyNumberFormat="1" applyFont="1" applyFill="1" applyAlignment="1" applyProtection="1">
      <alignment horizontal="center" vertical="center"/>
    </xf>
    <xf numFmtId="0" fontId="20" fillId="16" borderId="11" xfId="0" applyFont="1" applyFill="1" applyBorder="1" applyAlignment="1">
      <alignment horizontal="center" vertical="center"/>
    </xf>
    <xf numFmtId="168" fontId="31" fillId="0" borderId="0" xfId="1" applyNumberFormat="1" applyFont="1" applyAlignment="1">
      <alignment vertical="center"/>
    </xf>
    <xf numFmtId="169" fontId="5" fillId="8" borderId="40" xfId="8" applyNumberFormat="1" applyFont="1" applyFill="1" applyBorder="1" applyAlignment="1">
      <alignment horizontal="center"/>
    </xf>
    <xf numFmtId="0" fontId="6" fillId="0" borderId="44" xfId="0" applyFont="1" applyBorder="1" applyAlignment="1">
      <alignment horizontal="center"/>
    </xf>
    <xf numFmtId="167" fontId="6" fillId="7" borderId="40" xfId="0" applyNumberFormat="1" applyFont="1" applyFill="1" applyBorder="1" applyAlignment="1">
      <alignment vertical="center"/>
    </xf>
    <xf numFmtId="10" fontId="6" fillId="0" borderId="40" xfId="0" applyNumberFormat="1" applyFont="1" applyBorder="1" applyAlignment="1">
      <alignment vertical="center"/>
    </xf>
    <xf numFmtId="167" fontId="6" fillId="8" borderId="40" xfId="0" applyNumberFormat="1" applyFont="1" applyFill="1" applyBorder="1"/>
    <xf numFmtId="0" fontId="6" fillId="0" borderId="17" xfId="0" applyFont="1" applyBorder="1"/>
    <xf numFmtId="167" fontId="6" fillId="7" borderId="17" xfId="0" applyNumberFormat="1" applyFont="1" applyFill="1" applyBorder="1"/>
    <xf numFmtId="167" fontId="6" fillId="8" borderId="42" xfId="0" applyNumberFormat="1" applyFont="1" applyFill="1" applyBorder="1"/>
    <xf numFmtId="0" fontId="12" fillId="0" borderId="0" xfId="1" applyFont="1" applyAlignment="1" applyProtection="1">
      <alignment horizontal="centerContinuous"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5" fillId="0" borderId="0" xfId="0" applyFont="1" applyProtection="1">
      <protection locked="0"/>
    </xf>
    <xf numFmtId="0" fontId="6" fillId="0" borderId="0" xfId="0" applyFont="1" applyAlignment="1" applyProtection="1">
      <alignment horizontal="center" vertical="center" wrapText="1"/>
      <protection locked="0"/>
    </xf>
    <xf numFmtId="0" fontId="12" fillId="0" borderId="0" xfId="1"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protection locked="0"/>
    </xf>
    <xf numFmtId="0" fontId="5" fillId="0" borderId="0" xfId="0" applyFont="1" applyAlignment="1" applyProtection="1">
      <alignment vertical="top" wrapText="1"/>
      <protection locked="0"/>
    </xf>
    <xf numFmtId="0" fontId="18" fillId="0" borderId="0" xfId="7" applyFill="1" applyBorder="1" applyAlignment="1" applyProtection="1">
      <alignment horizontal="center" vertical="center" wrapText="1"/>
      <protection locked="0"/>
    </xf>
    <xf numFmtId="0" fontId="6" fillId="0" borderId="0" xfId="0" applyFont="1" applyProtection="1">
      <protection locked="0"/>
    </xf>
    <xf numFmtId="167" fontId="6" fillId="0" borderId="0" xfId="0" applyNumberFormat="1" applyFont="1" applyProtection="1">
      <protection locked="0"/>
    </xf>
    <xf numFmtId="0" fontId="5" fillId="0" borderId="0" xfId="0" applyFont="1" applyAlignment="1" applyProtection="1">
      <alignment horizontal="left"/>
      <protection locked="0"/>
    </xf>
    <xf numFmtId="0" fontId="5" fillId="0" borderId="20"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10" fillId="0" borderId="11" xfId="1" applyFont="1" applyBorder="1" applyAlignment="1" applyProtection="1">
      <alignment horizontal="center" vertical="center"/>
      <protection locked="0"/>
    </xf>
    <xf numFmtId="0" fontId="11" fillId="0" borderId="11" xfId="0" applyFont="1" applyBorder="1" applyAlignment="1" applyProtection="1">
      <alignment horizontal="right" vertical="center"/>
      <protection locked="0"/>
    </xf>
    <xf numFmtId="0" fontId="12" fillId="0" borderId="0" xfId="1" applyFont="1" applyAlignment="1" applyProtection="1">
      <alignment vertical="center"/>
      <protection locked="0"/>
    </xf>
    <xf numFmtId="0" fontId="6" fillId="0" borderId="0" xfId="0" applyFont="1" applyAlignment="1" applyProtection="1">
      <alignment vertical="center"/>
      <protection locked="0"/>
    </xf>
    <xf numFmtId="164" fontId="6" fillId="0" borderId="0" xfId="0" applyNumberFormat="1" applyFont="1" applyAlignment="1" applyProtection="1">
      <alignment vertical="center"/>
      <protection locked="0"/>
    </xf>
    <xf numFmtId="164" fontId="10" fillId="0" borderId="20" xfId="1" applyNumberFormat="1" applyFont="1" applyBorder="1" applyAlignment="1" applyProtection="1">
      <alignment horizontal="right" vertical="center"/>
      <protection locked="0"/>
    </xf>
    <xf numFmtId="166" fontId="8" fillId="0" borderId="0" xfId="1" applyNumberFormat="1" applyFont="1" applyAlignment="1" applyProtection="1">
      <alignment horizontal="left" vertical="center"/>
      <protection locked="0"/>
    </xf>
    <xf numFmtId="166" fontId="5" fillId="0" borderId="0" xfId="0" applyNumberFormat="1" applyFont="1" applyAlignment="1" applyProtection="1">
      <alignment vertical="center"/>
      <protection locked="0"/>
    </xf>
    <xf numFmtId="164" fontId="12" fillId="0" borderId="0" xfId="1" applyNumberFormat="1" applyFont="1" applyAlignment="1" applyProtection="1">
      <alignment horizontal="right" vertical="center"/>
      <protection locked="0"/>
    </xf>
    <xf numFmtId="166" fontId="12" fillId="0" borderId="0" xfId="2" applyNumberFormat="1" applyFont="1" applyAlignment="1" applyProtection="1">
      <alignment vertical="center"/>
      <protection locked="0"/>
    </xf>
    <xf numFmtId="0" fontId="16" fillId="0" borderId="0" xfId="0" applyFont="1" applyAlignment="1" applyProtection="1">
      <alignment vertical="center"/>
      <protection locked="0"/>
    </xf>
    <xf numFmtId="164" fontId="10" fillId="0" borderId="11" xfId="2" applyNumberFormat="1" applyFont="1" applyBorder="1" applyAlignment="1" applyProtection="1">
      <alignment horizontal="right" vertical="center"/>
      <protection locked="0"/>
    </xf>
    <xf numFmtId="164" fontId="12" fillId="0" borderId="0" xfId="1" applyNumberFormat="1" applyFont="1" applyAlignment="1" applyProtection="1">
      <alignment horizontal="left" vertical="center"/>
      <protection locked="0"/>
    </xf>
    <xf numFmtId="0" fontId="5" fillId="0" borderId="21" xfId="0" applyFont="1" applyBorder="1" applyAlignment="1" applyProtection="1">
      <alignment vertical="center"/>
      <protection locked="0"/>
    </xf>
    <xf numFmtId="166" fontId="12" fillId="0" borderId="0" xfId="1" applyNumberFormat="1" applyFont="1" applyAlignment="1" applyProtection="1">
      <alignment horizontal="right" vertical="center"/>
      <protection locked="0"/>
    </xf>
    <xf numFmtId="164" fontId="8" fillId="0" borderId="3" xfId="1" applyNumberFormat="1" applyFont="1" applyBorder="1" applyAlignment="1" applyProtection="1">
      <alignment horizontal="left" vertical="center"/>
      <protection locked="0"/>
    </xf>
    <xf numFmtId="0" fontId="5" fillId="0" borderId="3" xfId="0" applyFont="1" applyBorder="1" applyAlignment="1" applyProtection="1">
      <alignment vertical="center"/>
      <protection locked="0"/>
    </xf>
    <xf numFmtId="0" fontId="8" fillId="0" borderId="21" xfId="1" applyFont="1" applyBorder="1" applyAlignment="1" applyProtection="1">
      <alignment vertical="center"/>
      <protection locked="0"/>
    </xf>
    <xf numFmtId="0" fontId="5" fillId="0" borderId="21" xfId="0" applyFont="1" applyBorder="1" applyProtection="1">
      <protection locked="0"/>
    </xf>
    <xf numFmtId="0" fontId="17" fillId="0" borderId="21" xfId="0" applyFont="1" applyBorder="1" applyAlignment="1" applyProtection="1">
      <alignment horizontal="right" vertical="center"/>
      <protection locked="0"/>
    </xf>
    <xf numFmtId="0" fontId="12" fillId="0" borderId="21" xfId="1" applyFont="1" applyBorder="1" applyAlignment="1" applyProtection="1">
      <alignment horizontal="right" vertical="center"/>
      <protection locked="0"/>
    </xf>
    <xf numFmtId="0" fontId="10" fillId="0" borderId="11" xfId="1" applyFont="1" applyBorder="1" applyAlignment="1" applyProtection="1">
      <alignment horizontal="right" vertical="center"/>
      <protection locked="0"/>
    </xf>
    <xf numFmtId="0" fontId="5" fillId="0" borderId="0" xfId="0" applyFont="1" applyAlignment="1" applyProtection="1">
      <alignment wrapText="1"/>
      <protection locked="0"/>
    </xf>
    <xf numFmtId="0" fontId="17" fillId="0" borderId="0" xfId="0" applyFont="1" applyAlignment="1" applyProtection="1">
      <alignment horizontal="right" vertical="center"/>
      <protection locked="0"/>
    </xf>
    <xf numFmtId="0" fontId="12" fillId="0" borderId="0" xfId="1" applyFont="1" applyAlignment="1" applyProtection="1">
      <alignment horizontal="right" vertical="center"/>
      <protection locked="0"/>
    </xf>
    <xf numFmtId="0" fontId="14" fillId="0" borderId="0" xfId="1" applyFont="1" applyAlignment="1" applyProtection="1">
      <alignment horizontal="right" vertical="center"/>
      <protection locked="0"/>
    </xf>
    <xf numFmtId="0" fontId="5" fillId="0" borderId="0" xfId="0" applyFont="1" applyAlignment="1" applyProtection="1">
      <alignment horizontal="center"/>
      <protection locked="0"/>
    </xf>
    <xf numFmtId="0" fontId="8" fillId="0" borderId="0" xfId="1" applyFont="1" applyAlignment="1" applyProtection="1">
      <alignment horizontal="center" vertical="center" wrapText="1"/>
      <protection locked="0"/>
    </xf>
    <xf numFmtId="0" fontId="8" fillId="0" borderId="0" xfId="6" applyFont="1" applyAlignment="1" applyProtection="1">
      <alignment vertical="center"/>
      <protection locked="0"/>
    </xf>
    <xf numFmtId="166" fontId="8" fillId="0" borderId="0" xfId="1" applyNumberFormat="1" applyFont="1" applyAlignment="1" applyProtection="1">
      <alignment horizontal="center" vertical="center"/>
      <protection locked="0"/>
    </xf>
    <xf numFmtId="0" fontId="22" fillId="0" borderId="0" xfId="0" applyFont="1" applyAlignment="1">
      <alignment wrapText="1"/>
    </xf>
    <xf numFmtId="1" fontId="22" fillId="0" borderId="0" xfId="5" applyNumberFormat="1" applyFont="1" applyAlignment="1">
      <alignment wrapText="1"/>
    </xf>
    <xf numFmtId="167" fontId="22" fillId="0" borderId="0" xfId="5" applyNumberFormat="1" applyFont="1" applyAlignment="1">
      <alignment wrapText="1"/>
    </xf>
    <xf numFmtId="9" fontId="22" fillId="0" borderId="0" xfId="5" applyFont="1" applyAlignment="1">
      <alignment horizontal="center" wrapText="1"/>
    </xf>
    <xf numFmtId="0" fontId="22" fillId="0" borderId="0" xfId="0" applyFont="1"/>
    <xf numFmtId="0" fontId="22" fillId="0" borderId="0" xfId="0" applyFont="1" applyAlignment="1">
      <alignment horizontal="center" wrapText="1"/>
    </xf>
    <xf numFmtId="0" fontId="35" fillId="0" borderId="0" xfId="0" applyFont="1" applyAlignment="1">
      <alignment wrapText="1"/>
    </xf>
    <xf numFmtId="0" fontId="35" fillId="6" borderId="15" xfId="0" applyFont="1" applyFill="1" applyBorder="1"/>
    <xf numFmtId="0" fontId="35" fillId="6" borderId="0" xfId="0" applyFont="1" applyFill="1"/>
    <xf numFmtId="0" fontId="35" fillId="6" borderId="13" xfId="0" applyFont="1" applyFill="1" applyBorder="1" applyAlignment="1">
      <alignment wrapText="1"/>
    </xf>
    <xf numFmtId="0" fontId="35" fillId="6" borderId="0" xfId="0" applyFont="1" applyFill="1" applyAlignment="1">
      <alignment wrapText="1"/>
    </xf>
    <xf numFmtId="1" fontId="35" fillId="6" borderId="13" xfId="5" applyNumberFormat="1" applyFont="1" applyFill="1" applyBorder="1" applyAlignment="1">
      <alignment wrapText="1"/>
    </xf>
    <xf numFmtId="167" fontId="35" fillId="6" borderId="13" xfId="5" applyNumberFormat="1" applyFont="1" applyFill="1" applyBorder="1" applyAlignment="1">
      <alignment wrapText="1"/>
    </xf>
    <xf numFmtId="0" fontId="35" fillId="6" borderId="14" xfId="0" applyFont="1" applyFill="1" applyBorder="1" applyAlignment="1">
      <alignment wrapText="1"/>
    </xf>
    <xf numFmtId="0" fontId="35" fillId="0" borderId="0" xfId="0" applyFont="1" applyAlignment="1">
      <alignment horizontal="center" vertical="center" wrapText="1"/>
    </xf>
    <xf numFmtId="0" fontId="35" fillId="17" borderId="13" xfId="0" applyFont="1" applyFill="1" applyBorder="1" applyAlignment="1">
      <alignment wrapText="1"/>
    </xf>
    <xf numFmtId="9" fontId="35" fillId="17" borderId="13" xfId="5" applyFont="1" applyFill="1" applyBorder="1" applyAlignment="1">
      <alignment horizontal="center" wrapText="1"/>
    </xf>
    <xf numFmtId="0" fontId="35" fillId="17" borderId="14" xfId="0" applyFont="1" applyFill="1" applyBorder="1" applyAlignment="1">
      <alignment wrapText="1"/>
    </xf>
    <xf numFmtId="0" fontId="35" fillId="0" borderId="0" xfId="0" applyFont="1"/>
    <xf numFmtId="0" fontId="35" fillId="6" borderId="16" xfId="0" applyFont="1" applyFill="1" applyBorder="1"/>
    <xf numFmtId="0" fontId="35" fillId="6" borderId="11" xfId="0" applyFont="1" applyFill="1" applyBorder="1" applyAlignment="1">
      <alignment wrapText="1"/>
    </xf>
    <xf numFmtId="0" fontId="22" fillId="6" borderId="18" xfId="0" applyFont="1" applyFill="1" applyBorder="1" applyAlignment="1">
      <alignment wrapText="1"/>
    </xf>
    <xf numFmtId="0" fontId="35" fillId="6" borderId="12" xfId="0" applyFont="1" applyFill="1" applyBorder="1" applyAlignment="1">
      <alignment horizontal="center" vertical="center" wrapText="1"/>
    </xf>
    <xf numFmtId="0" fontId="35" fillId="6" borderId="13" xfId="0" applyFont="1" applyFill="1" applyBorder="1" applyAlignment="1">
      <alignment horizontal="center" vertical="center" wrapText="1"/>
    </xf>
    <xf numFmtId="170" fontId="35" fillId="6" borderId="91" xfId="0" applyNumberFormat="1" applyFont="1" applyFill="1" applyBorder="1" applyAlignment="1">
      <alignment horizontal="center" vertical="center" wrapText="1"/>
    </xf>
    <xf numFmtId="170" fontId="35" fillId="6" borderId="14" xfId="0" applyNumberFormat="1" applyFont="1" applyFill="1" applyBorder="1" applyAlignment="1">
      <alignment horizontal="center" vertical="center" wrapText="1"/>
    </xf>
    <xf numFmtId="1" fontId="35" fillId="6" borderId="12" xfId="5" applyNumberFormat="1" applyFont="1" applyFill="1" applyBorder="1" applyAlignment="1">
      <alignment horizontal="center" vertical="center" wrapText="1"/>
    </xf>
    <xf numFmtId="167" fontId="35" fillId="6" borderId="13" xfId="5" applyNumberFormat="1" applyFont="1" applyFill="1" applyBorder="1" applyAlignment="1">
      <alignment horizontal="center" vertical="center" wrapText="1"/>
    </xf>
    <xf numFmtId="0" fontId="35" fillId="6" borderId="14" xfId="0" applyFont="1" applyFill="1" applyBorder="1" applyAlignment="1">
      <alignment horizontal="center" vertical="center" wrapText="1"/>
    </xf>
    <xf numFmtId="0" fontId="35" fillId="6" borderId="67" xfId="0" applyFont="1" applyFill="1" applyBorder="1" applyAlignment="1">
      <alignment horizontal="center" vertical="center" wrapText="1"/>
    </xf>
    <xf numFmtId="164" fontId="35" fillId="5" borderId="15" xfId="0" applyNumberFormat="1" applyFont="1" applyFill="1" applyBorder="1" applyAlignment="1">
      <alignment horizontal="center" vertical="center" wrapText="1"/>
    </xf>
    <xf numFmtId="164" fontId="35" fillId="5" borderId="0" xfId="0" applyNumberFormat="1" applyFont="1" applyFill="1" applyAlignment="1">
      <alignment horizontal="center" vertical="center" wrapText="1"/>
    </xf>
    <xf numFmtId="166" fontId="35" fillId="5" borderId="19" xfId="0" applyNumberFormat="1" applyFont="1" applyFill="1" applyBorder="1" applyAlignment="1">
      <alignment horizontal="center" vertical="center" wrapText="1"/>
    </xf>
    <xf numFmtId="164" fontId="35" fillId="5" borderId="12" xfId="0" applyNumberFormat="1" applyFont="1" applyFill="1" applyBorder="1" applyAlignment="1">
      <alignment horizontal="center" vertical="center" wrapText="1"/>
    </xf>
    <xf numFmtId="164" fontId="35" fillId="5" borderId="14" xfId="0" applyNumberFormat="1" applyFont="1" applyFill="1" applyBorder="1" applyAlignment="1">
      <alignment horizontal="center" vertical="center" wrapText="1"/>
    </xf>
    <xf numFmtId="9" fontId="35" fillId="19" borderId="13" xfId="5" applyFont="1" applyFill="1" applyBorder="1" applyAlignment="1" applyProtection="1">
      <alignment horizontal="center" vertical="center" wrapText="1"/>
    </xf>
    <xf numFmtId="9" fontId="35" fillId="19" borderId="14" xfId="5" applyFont="1" applyFill="1" applyBorder="1" applyAlignment="1" applyProtection="1">
      <alignment horizontal="center" vertical="center" wrapText="1"/>
    </xf>
    <xf numFmtId="164" fontId="22" fillId="0" borderId="0" xfId="0" applyNumberFormat="1" applyFont="1" applyAlignment="1">
      <alignment horizontal="center" vertical="center"/>
    </xf>
    <xf numFmtId="0" fontId="35" fillId="0" borderId="0" xfId="0" applyFont="1" applyAlignment="1">
      <alignment vertical="center"/>
    </xf>
    <xf numFmtId="0" fontId="35" fillId="0" borderId="0" xfId="0" applyFont="1" applyAlignment="1">
      <alignment vertical="center" wrapText="1"/>
    </xf>
    <xf numFmtId="0" fontId="22" fillId="6" borderId="53" xfId="0" applyFont="1" applyFill="1" applyBorder="1" applyAlignment="1">
      <alignment horizontal="center" wrapText="1"/>
    </xf>
    <xf numFmtId="10" fontId="22" fillId="6" borderId="19" xfId="9" applyNumberFormat="1" applyFont="1" applyFill="1" applyBorder="1" applyAlignment="1" applyProtection="1">
      <alignment horizontal="center" wrapText="1"/>
    </xf>
    <xf numFmtId="43" fontId="22" fillId="6" borderId="86" xfId="0" applyNumberFormat="1" applyFont="1" applyFill="1" applyBorder="1" applyAlignment="1">
      <alignment wrapText="1"/>
    </xf>
    <xf numFmtId="166" fontId="22" fillId="5" borderId="51" xfId="0" applyNumberFormat="1" applyFont="1" applyFill="1" applyBorder="1" applyAlignment="1">
      <alignment wrapText="1"/>
    </xf>
    <xf numFmtId="166" fontId="22" fillId="5" borderId="72" xfId="0" applyNumberFormat="1" applyFont="1" applyFill="1" applyBorder="1" applyAlignment="1">
      <alignment wrapText="1"/>
    </xf>
    <xf numFmtId="166" fontId="22" fillId="5" borderId="53" xfId="0" applyNumberFormat="1" applyFont="1" applyFill="1" applyBorder="1" applyAlignment="1">
      <alignment wrapText="1"/>
    </xf>
    <xf numFmtId="166" fontId="22" fillId="5" borderId="48" xfId="0" applyNumberFormat="1" applyFont="1" applyFill="1" applyBorder="1" applyAlignment="1">
      <alignment wrapText="1"/>
    </xf>
    <xf numFmtId="10" fontId="37" fillId="19" borderId="70" xfId="5" applyNumberFormat="1" applyFont="1" applyFill="1" applyBorder="1" applyAlignment="1" applyProtection="1">
      <alignment horizontal="center" wrapText="1"/>
    </xf>
    <xf numFmtId="10" fontId="37" fillId="19" borderId="48" xfId="5" applyNumberFormat="1" applyFont="1" applyFill="1" applyBorder="1" applyAlignment="1" applyProtection="1">
      <alignment horizontal="center" wrapText="1"/>
    </xf>
    <xf numFmtId="164" fontId="22" fillId="0" borderId="0" xfId="0" applyNumberFormat="1" applyFont="1"/>
    <xf numFmtId="0" fontId="25" fillId="0" borderId="0" xfId="0" applyFont="1"/>
    <xf numFmtId="43" fontId="22" fillId="6" borderId="68" xfId="0" applyNumberFormat="1" applyFont="1" applyFill="1" applyBorder="1" applyAlignment="1">
      <alignment wrapText="1"/>
    </xf>
    <xf numFmtId="166" fontId="22" fillId="5" borderId="47" xfId="0" applyNumberFormat="1" applyFont="1" applyFill="1" applyBorder="1" applyAlignment="1">
      <alignment wrapText="1"/>
    </xf>
    <xf numFmtId="0" fontId="22" fillId="6" borderId="54" xfId="0" applyFont="1" applyFill="1" applyBorder="1" applyAlignment="1">
      <alignment horizontal="center" wrapText="1"/>
    </xf>
    <xf numFmtId="43" fontId="22" fillId="6" borderId="69" xfId="0" applyNumberFormat="1" applyFont="1" applyFill="1" applyBorder="1" applyAlignment="1">
      <alignment wrapText="1"/>
    </xf>
    <xf numFmtId="166" fontId="22" fillId="5" borderId="73" xfId="0" applyNumberFormat="1" applyFont="1" applyFill="1" applyBorder="1" applyAlignment="1">
      <alignment wrapText="1"/>
    </xf>
    <xf numFmtId="166" fontId="22" fillId="5" borderId="49" xfId="0" applyNumberFormat="1" applyFont="1" applyFill="1" applyBorder="1" applyAlignment="1">
      <alignment wrapText="1"/>
    </xf>
    <xf numFmtId="166" fontId="22" fillId="5" borderId="50" xfId="0" applyNumberFormat="1" applyFont="1" applyFill="1" applyBorder="1" applyAlignment="1">
      <alignment wrapText="1"/>
    </xf>
    <xf numFmtId="10" fontId="37" fillId="19" borderId="71" xfId="5" applyNumberFormat="1" applyFont="1" applyFill="1" applyBorder="1" applyAlignment="1" applyProtection="1">
      <alignment horizontal="center" wrapText="1"/>
    </xf>
    <xf numFmtId="10" fontId="37" fillId="19" borderId="50" xfId="5" applyNumberFormat="1" applyFont="1" applyFill="1" applyBorder="1" applyAlignment="1" applyProtection="1">
      <alignment horizontal="center" wrapText="1"/>
    </xf>
    <xf numFmtId="0" fontId="35" fillId="22" borderId="12" xfId="0" applyFont="1" applyFill="1" applyBorder="1" applyAlignment="1">
      <alignment horizontal="right" wrapText="1"/>
    </xf>
    <xf numFmtId="44" fontId="22" fillId="22" borderId="14" xfId="8" applyFont="1" applyFill="1" applyBorder="1" applyAlignment="1"/>
    <xf numFmtId="0" fontId="35" fillId="22" borderId="16" xfId="0" applyFont="1" applyFill="1" applyBorder="1" applyAlignment="1">
      <alignment horizontal="right" wrapText="1"/>
    </xf>
    <xf numFmtId="0" fontId="35" fillId="22" borderId="12" xfId="0" applyFont="1" applyFill="1" applyBorder="1" applyAlignment="1">
      <alignment horizontal="center" vertical="center" wrapText="1"/>
    </xf>
    <xf numFmtId="0" fontId="38" fillId="3" borderId="83" xfId="1" applyFont="1" applyFill="1" applyBorder="1" applyAlignment="1">
      <alignment horizontal="center" vertical="center" wrapText="1"/>
    </xf>
    <xf numFmtId="0" fontId="38" fillId="3" borderId="84" xfId="1" applyFont="1" applyFill="1" applyBorder="1" applyAlignment="1">
      <alignment horizontal="center" vertical="center" wrapText="1"/>
    </xf>
    <xf numFmtId="0" fontId="38" fillId="3" borderId="85" xfId="1" applyFont="1" applyFill="1" applyBorder="1" applyAlignment="1">
      <alignment horizontal="center" vertical="center" wrapText="1"/>
    </xf>
    <xf numFmtId="0" fontId="35" fillId="22" borderId="53" xfId="0" applyFont="1" applyFill="1" applyBorder="1" applyAlignment="1">
      <alignment horizontal="center" wrapText="1"/>
    </xf>
    <xf numFmtId="0" fontId="35" fillId="22" borderId="53" xfId="0" applyFont="1" applyFill="1" applyBorder="1" applyAlignment="1">
      <alignment horizontal="left" wrapText="1"/>
    </xf>
    <xf numFmtId="164" fontId="22" fillId="3" borderId="81" xfId="8" applyNumberFormat="1" applyFont="1" applyFill="1" applyBorder="1" applyAlignment="1" applyProtection="1">
      <alignment horizontal="right" wrapText="1"/>
    </xf>
    <xf numFmtId="164" fontId="22" fillId="3" borderId="82" xfId="8" applyNumberFormat="1" applyFont="1" applyFill="1" applyBorder="1" applyAlignment="1" applyProtection="1">
      <alignment horizontal="right" wrapText="1"/>
    </xf>
    <xf numFmtId="164" fontId="22" fillId="3" borderId="77" xfId="8" applyNumberFormat="1" applyFont="1" applyFill="1" applyBorder="1" applyAlignment="1" applyProtection="1">
      <alignment horizontal="center" wrapText="1"/>
    </xf>
    <xf numFmtId="164" fontId="22" fillId="3" borderId="75" xfId="8" applyNumberFormat="1" applyFont="1" applyFill="1" applyBorder="1" applyAlignment="1" applyProtection="1">
      <alignment horizontal="right" wrapText="1"/>
    </xf>
    <xf numFmtId="164" fontId="22" fillId="3" borderId="76" xfId="8" applyNumberFormat="1" applyFont="1" applyFill="1" applyBorder="1" applyAlignment="1" applyProtection="1">
      <alignment horizontal="right" wrapText="1"/>
    </xf>
    <xf numFmtId="0" fontId="35" fillId="22" borderId="54" xfId="0" applyFont="1" applyFill="1" applyBorder="1" applyAlignment="1">
      <alignment horizontal="center" wrapText="1"/>
    </xf>
    <xf numFmtId="164" fontId="22" fillId="3" borderId="78" xfId="8" applyNumberFormat="1" applyFont="1" applyFill="1" applyBorder="1" applyAlignment="1" applyProtection="1">
      <alignment horizontal="right" wrapText="1"/>
    </xf>
    <xf numFmtId="164" fontId="22" fillId="3" borderId="79" xfId="8" applyNumberFormat="1" applyFont="1" applyFill="1" applyBorder="1" applyAlignment="1" applyProtection="1">
      <alignment horizontal="right" wrapText="1"/>
    </xf>
    <xf numFmtId="164" fontId="22" fillId="3" borderId="80" xfId="8" applyNumberFormat="1" applyFont="1" applyFill="1" applyBorder="1" applyAlignment="1" applyProtection="1">
      <alignment horizontal="center" wrapText="1"/>
    </xf>
    <xf numFmtId="0" fontId="22" fillId="0" borderId="0" xfId="0" applyFont="1" applyAlignment="1">
      <alignment vertical="top" wrapText="1"/>
    </xf>
    <xf numFmtId="0" fontId="35" fillId="6" borderId="17" xfId="0" applyFont="1" applyFill="1" applyBorder="1" applyAlignment="1">
      <alignment wrapText="1"/>
    </xf>
    <xf numFmtId="0" fontId="22" fillId="0" borderId="0" xfId="0" applyFont="1" applyAlignment="1">
      <alignment horizontal="left" vertical="top"/>
    </xf>
    <xf numFmtId="0" fontId="35" fillId="26" borderId="15" xfId="0" applyFont="1" applyFill="1" applyBorder="1" applyAlignment="1">
      <alignment horizontal="center" vertical="center" wrapText="1"/>
    </xf>
    <xf numFmtId="0" fontId="35" fillId="26" borderId="0" xfId="0" applyFont="1" applyFill="1" applyAlignment="1">
      <alignment horizontal="center" vertical="center" wrapText="1"/>
    </xf>
    <xf numFmtId="0" fontId="35" fillId="26" borderId="19" xfId="0" applyFont="1" applyFill="1" applyBorder="1" applyAlignment="1">
      <alignment horizontal="center" vertical="center" wrapText="1"/>
    </xf>
    <xf numFmtId="2" fontId="22" fillId="26" borderId="2" xfId="9" applyNumberFormat="1" applyFont="1" applyFill="1" applyBorder="1" applyAlignment="1" applyProtection="1">
      <alignment horizontal="center" wrapText="1"/>
    </xf>
    <xf numFmtId="166" fontId="22" fillId="26" borderId="2" xfId="0" applyNumberFormat="1" applyFont="1" applyFill="1" applyBorder="1" applyAlignment="1">
      <alignment wrapText="1"/>
    </xf>
    <xf numFmtId="166" fontId="22" fillId="26" borderId="2" xfId="0" applyNumberFormat="1" applyFont="1" applyFill="1" applyBorder="1" applyAlignment="1">
      <alignment horizontal="center" wrapText="1"/>
    </xf>
    <xf numFmtId="169" fontId="22" fillId="2" borderId="55" xfId="8" applyNumberFormat="1" applyFont="1" applyFill="1" applyBorder="1" applyAlignment="1" applyProtection="1">
      <alignment horizontal="center" wrapText="1"/>
      <protection locked="0"/>
    </xf>
    <xf numFmtId="1" fontId="22" fillId="2" borderId="46" xfId="9" applyNumberFormat="1" applyFont="1" applyFill="1" applyBorder="1" applyAlignment="1" applyProtection="1">
      <alignment horizontal="center" wrapText="1"/>
      <protection locked="0"/>
    </xf>
    <xf numFmtId="169" fontId="22" fillId="2" borderId="56" xfId="8" applyNumberFormat="1" applyFont="1" applyFill="1" applyBorder="1" applyAlignment="1" applyProtection="1">
      <alignment horizontal="center" wrapText="1"/>
      <protection locked="0"/>
    </xf>
    <xf numFmtId="1" fontId="22" fillId="2" borderId="52" xfId="9" applyNumberFormat="1" applyFont="1" applyFill="1" applyBorder="1" applyAlignment="1" applyProtection="1">
      <alignment horizontal="center" wrapText="1"/>
      <protection locked="0"/>
    </xf>
    <xf numFmtId="0" fontId="35" fillId="26" borderId="13" xfId="0" applyFont="1" applyFill="1" applyBorder="1" applyAlignment="1">
      <alignment horizontal="center" wrapText="1"/>
    </xf>
    <xf numFmtId="0" fontId="35" fillId="26" borderId="14" xfId="0" applyFont="1" applyFill="1" applyBorder="1" applyAlignment="1">
      <alignment wrapText="1"/>
    </xf>
    <xf numFmtId="0" fontId="22" fillId="26" borderId="16" xfId="0" applyFont="1" applyFill="1" applyBorder="1" applyAlignment="1">
      <alignment horizontal="center" vertical="center" wrapText="1"/>
    </xf>
    <xf numFmtId="0" fontId="22" fillId="26" borderId="11" xfId="0" applyFont="1" applyFill="1" applyBorder="1" applyAlignment="1">
      <alignment horizontal="center" vertical="center" wrapText="1"/>
    </xf>
    <xf numFmtId="0" fontId="22" fillId="26" borderId="18" xfId="0" applyFont="1" applyFill="1" applyBorder="1" applyAlignment="1">
      <alignment horizontal="center" vertical="center" wrapText="1"/>
    </xf>
    <xf numFmtId="2" fontId="22" fillId="26" borderId="92" xfId="9" applyNumberFormat="1" applyFont="1" applyFill="1" applyBorder="1" applyAlignment="1" applyProtection="1">
      <alignment horizontal="center" wrapText="1"/>
    </xf>
    <xf numFmtId="166" fontId="22" fillId="26" borderId="93" xfId="0" applyNumberFormat="1" applyFont="1" applyFill="1" applyBorder="1" applyAlignment="1">
      <alignment wrapText="1"/>
    </xf>
    <xf numFmtId="2" fontId="22" fillId="26" borderId="93" xfId="9" applyNumberFormat="1" applyFont="1" applyFill="1" applyBorder="1" applyAlignment="1" applyProtection="1">
      <alignment horizontal="center" wrapText="1"/>
    </xf>
    <xf numFmtId="166" fontId="22" fillId="26" borderId="93" xfId="0" applyNumberFormat="1" applyFont="1" applyFill="1" applyBorder="1" applyAlignment="1">
      <alignment horizontal="center" wrapText="1"/>
    </xf>
    <xf numFmtId="166" fontId="35" fillId="26" borderId="62" xfId="0" applyNumberFormat="1" applyFont="1" applyFill="1" applyBorder="1" applyAlignment="1">
      <alignment wrapText="1"/>
    </xf>
    <xf numFmtId="2" fontId="22" fillId="26" borderId="94" xfId="9" applyNumberFormat="1" applyFont="1" applyFill="1" applyBorder="1" applyAlignment="1" applyProtection="1">
      <alignment horizontal="center" wrapText="1"/>
    </xf>
    <xf numFmtId="166" fontId="35" fillId="26" borderId="95" xfId="0" applyNumberFormat="1" applyFont="1" applyFill="1" applyBorder="1" applyAlignment="1">
      <alignment wrapText="1"/>
    </xf>
    <xf numFmtId="2" fontId="22" fillId="26" borderId="37" xfId="9" applyNumberFormat="1" applyFont="1" applyFill="1" applyBorder="1" applyAlignment="1" applyProtection="1">
      <alignment horizontal="center" wrapText="1"/>
    </xf>
    <xf numFmtId="166" fontId="22" fillId="26" borderId="17" xfId="0" applyNumberFormat="1" applyFont="1" applyFill="1" applyBorder="1" applyAlignment="1">
      <alignment wrapText="1"/>
    </xf>
    <xf numFmtId="2" fontId="22" fillId="26" borderId="17" xfId="9" applyNumberFormat="1" applyFont="1" applyFill="1" applyBorder="1" applyAlignment="1" applyProtection="1">
      <alignment horizontal="center" wrapText="1"/>
    </xf>
    <xf numFmtId="166" fontId="22" fillId="26" borderId="17" xfId="0" applyNumberFormat="1" applyFont="1" applyFill="1" applyBorder="1" applyAlignment="1">
      <alignment horizontal="center" wrapText="1"/>
    </xf>
    <xf numFmtId="166" fontId="35" fillId="26" borderId="96" xfId="0" applyNumberFormat="1" applyFont="1" applyFill="1" applyBorder="1" applyAlignment="1">
      <alignment wrapText="1"/>
    </xf>
    <xf numFmtId="0" fontId="35" fillId="22" borderId="97" xfId="0" applyFont="1" applyFill="1" applyBorder="1" applyAlignment="1">
      <alignment horizontal="left" wrapText="1"/>
    </xf>
    <xf numFmtId="0" fontId="35" fillId="0" borderId="37" xfId="0" applyFont="1" applyBorder="1" applyAlignment="1">
      <alignment wrapText="1"/>
    </xf>
    <xf numFmtId="0" fontId="35" fillId="2" borderId="46" xfId="0" applyFont="1" applyFill="1" applyBorder="1" applyAlignment="1" applyProtection="1">
      <alignment horizontal="left" wrapText="1"/>
      <protection locked="0"/>
    </xf>
    <xf numFmtId="0" fontId="22" fillId="2" borderId="65" xfId="0" applyFont="1" applyFill="1" applyBorder="1" applyAlignment="1" applyProtection="1">
      <alignment horizontal="center" wrapText="1"/>
      <protection locked="0"/>
    </xf>
    <xf numFmtId="0" fontId="22" fillId="2" borderId="59" xfId="0" applyFont="1" applyFill="1" applyBorder="1" applyAlignment="1" applyProtection="1">
      <alignment horizontal="center" wrapText="1"/>
      <protection locked="0"/>
    </xf>
    <xf numFmtId="0" fontId="22" fillId="2" borderId="57" xfId="0" applyFont="1" applyFill="1" applyBorder="1" applyAlignment="1" applyProtection="1">
      <alignment horizontal="center" wrapText="1"/>
      <protection locked="0"/>
    </xf>
    <xf numFmtId="43" fontId="22" fillId="2" borderId="46" xfId="5" applyNumberFormat="1" applyFont="1" applyFill="1" applyBorder="1" applyAlignment="1" applyProtection="1">
      <alignment horizontal="center" wrapText="1"/>
      <protection locked="0"/>
    </xf>
    <xf numFmtId="0" fontId="35" fillId="2" borderId="52" xfId="0" applyFont="1" applyFill="1" applyBorder="1" applyAlignment="1" applyProtection="1">
      <alignment horizontal="left" wrapText="1"/>
      <protection locked="0"/>
    </xf>
    <xf numFmtId="0" fontId="22" fillId="2" borderId="66" xfId="0" applyFont="1" applyFill="1" applyBorder="1" applyAlignment="1" applyProtection="1">
      <alignment horizontal="center" wrapText="1"/>
      <protection locked="0"/>
    </xf>
    <xf numFmtId="0" fontId="22" fillId="2" borderId="60" xfId="0" applyFont="1" applyFill="1" applyBorder="1" applyAlignment="1" applyProtection="1">
      <alignment horizontal="center" wrapText="1"/>
      <protection locked="0"/>
    </xf>
    <xf numFmtId="0" fontId="22" fillId="2" borderId="58" xfId="0" applyFont="1" applyFill="1" applyBorder="1" applyAlignment="1" applyProtection="1">
      <alignment horizontal="center" wrapText="1"/>
      <protection locked="0"/>
    </xf>
    <xf numFmtId="43" fontId="22" fillId="2" borderId="52" xfId="5" applyNumberFormat="1" applyFont="1" applyFill="1" applyBorder="1" applyAlignment="1" applyProtection="1">
      <alignment horizontal="center" wrapText="1"/>
      <protection locked="0"/>
    </xf>
    <xf numFmtId="0" fontId="22" fillId="2" borderId="46" xfId="0" applyFont="1" applyFill="1" applyBorder="1" applyAlignment="1" applyProtection="1">
      <alignment horizontal="center" wrapText="1"/>
      <protection locked="0"/>
    </xf>
    <xf numFmtId="0" fontId="22" fillId="2" borderId="52" xfId="0" applyFont="1" applyFill="1" applyBorder="1" applyAlignment="1" applyProtection="1">
      <alignment horizontal="center" wrapText="1"/>
      <protection locked="0"/>
    </xf>
    <xf numFmtId="169" fontId="22" fillId="2" borderId="57" xfId="8" applyNumberFormat="1" applyFont="1" applyFill="1" applyBorder="1" applyAlignment="1" applyProtection="1">
      <alignment horizontal="center" wrapText="1"/>
      <protection locked="0"/>
    </xf>
    <xf numFmtId="169" fontId="22" fillId="2" borderId="58" xfId="8" applyNumberFormat="1" applyFont="1" applyFill="1" applyBorder="1" applyAlignment="1" applyProtection="1">
      <alignment horizontal="center" wrapText="1"/>
      <protection locked="0"/>
    </xf>
    <xf numFmtId="0" fontId="5" fillId="2" borderId="17" xfId="0" applyFont="1" applyFill="1" applyBorder="1" applyAlignment="1" applyProtection="1">
      <alignment vertical="center"/>
      <protection locked="0"/>
    </xf>
    <xf numFmtId="0" fontId="6" fillId="0" borderId="4" xfId="0" applyFont="1" applyBorder="1" applyAlignment="1" applyProtection="1">
      <alignment vertical="center"/>
      <protection locked="0"/>
    </xf>
    <xf numFmtId="164" fontId="10" fillId="0" borderId="0" xfId="2" applyNumberFormat="1" applyFont="1" applyAlignment="1" applyProtection="1">
      <alignment horizontal="right" vertical="center"/>
      <protection locked="0"/>
    </xf>
    <xf numFmtId="0" fontId="14" fillId="0" borderId="0" xfId="0" applyFont="1" applyProtection="1">
      <protection locked="0"/>
    </xf>
    <xf numFmtId="166" fontId="12" fillId="2" borderId="0" xfId="1" applyNumberFormat="1" applyFont="1" applyFill="1" applyAlignment="1" applyProtection="1">
      <alignment vertical="center"/>
      <protection locked="0"/>
    </xf>
    <xf numFmtId="0" fontId="39" fillId="0" borderId="0" xfId="0" applyFont="1" applyAlignment="1" applyProtection="1">
      <alignment horizontal="right" vertical="center"/>
      <protection locked="0"/>
    </xf>
    <xf numFmtId="0" fontId="12" fillId="0" borderId="0" xfId="1" applyFont="1" applyAlignment="1" applyProtection="1">
      <alignment horizontal="center" vertical="center"/>
      <protection locked="0"/>
    </xf>
    <xf numFmtId="9" fontId="5" fillId="0" borderId="0" xfId="5" applyFont="1" applyFill="1" applyBorder="1" applyAlignment="1" applyProtection="1">
      <alignment horizontal="center"/>
      <protection locked="0"/>
    </xf>
    <xf numFmtId="0" fontId="25" fillId="0" borderId="0" xfId="0" applyFont="1" applyAlignment="1" applyProtection="1">
      <alignment horizontal="right"/>
      <protection locked="0"/>
    </xf>
    <xf numFmtId="0" fontId="6" fillId="0" borderId="0" xfId="0" applyFont="1" applyAlignment="1" applyProtection="1">
      <alignment horizontal="center"/>
      <protection locked="0"/>
    </xf>
    <xf numFmtId="0" fontId="20" fillId="0" borderId="0" xfId="0" applyFont="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12" fillId="8" borderId="30" xfId="0" applyFont="1" applyFill="1" applyBorder="1" applyProtection="1">
      <protection locked="0"/>
    </xf>
    <xf numFmtId="0" fontId="5" fillId="8" borderId="2" xfId="0" applyFont="1" applyFill="1" applyBorder="1" applyProtection="1">
      <protection locked="0"/>
    </xf>
    <xf numFmtId="9" fontId="0" fillId="0" borderId="0" xfId="5" applyFont="1" applyFill="1" applyBorder="1" applyAlignment="1" applyProtection="1">
      <alignment horizontal="center"/>
      <protection locked="0"/>
    </xf>
    <xf numFmtId="9" fontId="41" fillId="0" borderId="0" xfId="5" applyFont="1" applyFill="1" applyBorder="1" applyAlignment="1" applyProtection="1">
      <alignment wrapText="1"/>
      <protection locked="0"/>
    </xf>
    <xf numFmtId="166" fontId="12" fillId="0" borderId="0" xfId="1" applyNumberFormat="1" applyFont="1" applyAlignment="1" applyProtection="1">
      <alignment horizontal="center" vertical="center"/>
      <protection locked="0"/>
    </xf>
    <xf numFmtId="0" fontId="10" fillId="3" borderId="2" xfId="1" applyFont="1" applyFill="1" applyBorder="1" applyAlignment="1">
      <alignment horizontal="right" vertical="center"/>
    </xf>
    <xf numFmtId="0" fontId="11" fillId="3" borderId="2" xfId="0" applyFont="1" applyFill="1" applyBorder="1" applyAlignment="1">
      <alignment horizontal="right" vertical="center"/>
    </xf>
    <xf numFmtId="0" fontId="10" fillId="3" borderId="24" xfId="0" applyFont="1" applyFill="1" applyBorder="1" applyAlignment="1">
      <alignment horizontal="right" vertical="center"/>
    </xf>
    <xf numFmtId="166" fontId="12" fillId="3" borderId="17" xfId="1" applyNumberFormat="1" applyFont="1" applyFill="1" applyBorder="1" applyAlignment="1" applyProtection="1">
      <alignment vertical="center"/>
    </xf>
    <xf numFmtId="166" fontId="12" fillId="3" borderId="88" xfId="1" applyNumberFormat="1" applyFont="1" applyFill="1" applyBorder="1" applyAlignment="1" applyProtection="1">
      <alignment vertical="center"/>
    </xf>
    <xf numFmtId="0" fontId="5" fillId="28" borderId="102" xfId="0" applyFont="1" applyFill="1" applyBorder="1" applyProtection="1">
      <protection locked="0"/>
    </xf>
    <xf numFmtId="164" fontId="0" fillId="29" borderId="101" xfId="0" applyNumberFormat="1" applyFill="1" applyBorder="1" applyAlignment="1" applyProtection="1">
      <alignment horizontal="right"/>
      <protection locked="0"/>
    </xf>
    <xf numFmtId="171" fontId="10" fillId="16" borderId="103" xfId="1" applyNumberFormat="1" applyFont="1" applyFill="1" applyBorder="1" applyAlignment="1" applyProtection="1">
      <alignment horizontal="center" vertical="center"/>
    </xf>
    <xf numFmtId="0" fontId="8" fillId="16" borderId="104" xfId="1" applyFont="1" applyFill="1" applyBorder="1" applyAlignment="1" applyProtection="1">
      <alignment vertical="center"/>
      <protection locked="0"/>
    </xf>
    <xf numFmtId="172" fontId="34" fillId="16" borderId="104" xfId="1" applyNumberFormat="1" applyFont="1" applyFill="1" applyBorder="1" applyAlignment="1" applyProtection="1">
      <alignment horizontal="center" vertical="center"/>
    </xf>
    <xf numFmtId="171" fontId="10" fillId="16" borderId="104" xfId="1" applyNumberFormat="1" applyFont="1" applyFill="1" applyBorder="1" applyAlignment="1" applyProtection="1">
      <alignment horizontal="center" vertical="center"/>
    </xf>
    <xf numFmtId="172" fontId="10" fillId="16" borderId="104" xfId="1" applyNumberFormat="1" applyFont="1" applyFill="1" applyBorder="1" applyAlignment="1" applyProtection="1">
      <alignment vertical="center"/>
    </xf>
    <xf numFmtId="43" fontId="10" fillId="16" borderId="104" xfId="1" applyNumberFormat="1" applyFont="1" applyFill="1" applyBorder="1" applyAlignment="1" applyProtection="1">
      <alignment horizontal="center" vertical="center"/>
    </xf>
    <xf numFmtId="172" fontId="10" fillId="16" borderId="105" xfId="1" applyNumberFormat="1" applyFont="1" applyFill="1" applyBorder="1" applyAlignment="1" applyProtection="1">
      <alignment vertical="center"/>
    </xf>
    <xf numFmtId="171" fontId="10" fillId="16" borderId="106" xfId="1" applyNumberFormat="1" applyFont="1" applyFill="1" applyBorder="1" applyAlignment="1" applyProtection="1">
      <alignment horizontal="center" vertical="center"/>
    </xf>
    <xf numFmtId="0" fontId="8" fillId="8" borderId="107" xfId="6" applyFont="1" applyFill="1" applyBorder="1" applyAlignment="1" applyProtection="1">
      <alignment vertical="center"/>
      <protection locked="0"/>
    </xf>
    <xf numFmtId="172" fontId="34" fillId="16" borderId="107" xfId="1" applyNumberFormat="1" applyFont="1" applyFill="1" applyBorder="1" applyAlignment="1" applyProtection="1">
      <alignment horizontal="center" vertical="center"/>
    </xf>
    <xf numFmtId="171" fontId="10" fillId="16" borderId="107" xfId="1" applyNumberFormat="1" applyFont="1" applyFill="1" applyBorder="1" applyAlignment="1" applyProtection="1">
      <alignment horizontal="center" vertical="center"/>
    </xf>
    <xf numFmtId="172" fontId="10" fillId="16" borderId="107" xfId="1" applyNumberFormat="1" applyFont="1" applyFill="1" applyBorder="1" applyAlignment="1" applyProtection="1">
      <alignment vertical="center"/>
    </xf>
    <xf numFmtId="43" fontId="10" fillId="16" borderId="107" xfId="1" applyNumberFormat="1" applyFont="1" applyFill="1" applyBorder="1" applyAlignment="1" applyProtection="1">
      <alignment horizontal="center" vertical="center"/>
    </xf>
    <xf numFmtId="172" fontId="10" fillId="16" borderId="108" xfId="1" applyNumberFormat="1" applyFont="1" applyFill="1" applyBorder="1" applyAlignment="1" applyProtection="1">
      <alignment vertical="center"/>
    </xf>
    <xf numFmtId="171" fontId="10" fillId="16" borderId="109" xfId="1" applyNumberFormat="1" applyFont="1" applyFill="1" applyBorder="1" applyAlignment="1" applyProtection="1">
      <alignment horizontal="center" vertical="center"/>
    </xf>
    <xf numFmtId="0" fontId="8" fillId="8" borderId="110" xfId="6" applyFont="1" applyFill="1" applyBorder="1" applyAlignment="1" applyProtection="1">
      <alignment vertical="center"/>
      <protection locked="0"/>
    </xf>
    <xf numFmtId="172" fontId="34" fillId="16" borderId="110" xfId="1" applyNumberFormat="1" applyFont="1" applyFill="1" applyBorder="1" applyAlignment="1" applyProtection="1">
      <alignment horizontal="center" vertical="center"/>
    </xf>
    <xf numFmtId="171" fontId="10" fillId="16" borderId="110" xfId="1" applyNumberFormat="1" applyFont="1" applyFill="1" applyBorder="1" applyAlignment="1" applyProtection="1">
      <alignment horizontal="center" vertical="center"/>
    </xf>
    <xf numFmtId="172" fontId="10" fillId="16" borderId="110" xfId="1" applyNumberFormat="1" applyFont="1" applyFill="1" applyBorder="1" applyAlignment="1" applyProtection="1">
      <alignment vertical="center"/>
    </xf>
    <xf numFmtId="43" fontId="10" fillId="16" borderId="110" xfId="1" applyNumberFormat="1" applyFont="1" applyFill="1" applyBorder="1" applyAlignment="1" applyProtection="1">
      <alignment horizontal="center" vertical="center"/>
    </xf>
    <xf numFmtId="172" fontId="10" fillId="16" borderId="111" xfId="1" applyNumberFormat="1" applyFont="1" applyFill="1" applyBorder="1" applyAlignment="1" applyProtection="1">
      <alignment vertical="center"/>
    </xf>
    <xf numFmtId="166" fontId="8" fillId="2" borderId="112" xfId="1" applyNumberFormat="1" applyFont="1" applyFill="1" applyBorder="1" applyAlignment="1" applyProtection="1">
      <alignment vertical="center"/>
      <protection locked="0"/>
    </xf>
    <xf numFmtId="166" fontId="8" fillId="2" borderId="113" xfId="1" applyNumberFormat="1" applyFont="1" applyFill="1" applyBorder="1" applyAlignment="1" applyProtection="1">
      <alignment vertical="center"/>
      <protection locked="0"/>
    </xf>
    <xf numFmtId="166" fontId="8" fillId="2" borderId="114" xfId="1" applyNumberFormat="1" applyFont="1" applyFill="1" applyBorder="1" applyAlignment="1" applyProtection="1">
      <alignment vertical="center"/>
      <protection locked="0"/>
    </xf>
    <xf numFmtId="172" fontId="10" fillId="16" borderId="103" xfId="1" applyNumberFormat="1" applyFont="1" applyFill="1" applyBorder="1" applyAlignment="1" applyProtection="1">
      <alignment vertical="center"/>
    </xf>
    <xf numFmtId="43" fontId="8" fillId="2" borderId="104" xfId="1" applyNumberFormat="1" applyFont="1" applyFill="1" applyBorder="1" applyAlignment="1" applyProtection="1">
      <alignment horizontal="center" vertical="center"/>
      <protection locked="0"/>
    </xf>
    <xf numFmtId="43" fontId="8" fillId="2" borderId="105" xfId="1" applyNumberFormat="1" applyFont="1" applyFill="1" applyBorder="1" applyAlignment="1" applyProtection="1">
      <alignment horizontal="center" vertical="center"/>
      <protection locked="0"/>
    </xf>
    <xf numFmtId="172" fontId="10" fillId="16" borderId="106" xfId="1" applyNumberFormat="1" applyFont="1" applyFill="1" applyBorder="1" applyAlignment="1" applyProtection="1">
      <alignment vertical="center"/>
    </xf>
    <xf numFmtId="43" fontId="8" fillId="2" borderId="107" xfId="1" applyNumberFormat="1" applyFont="1" applyFill="1" applyBorder="1" applyAlignment="1" applyProtection="1">
      <alignment horizontal="center" vertical="center"/>
      <protection locked="0"/>
    </xf>
    <xf numFmtId="43" fontId="8" fillId="2" borderId="108" xfId="1" applyNumberFormat="1" applyFont="1" applyFill="1" applyBorder="1" applyAlignment="1" applyProtection="1">
      <alignment horizontal="center" vertical="center"/>
      <protection locked="0"/>
    </xf>
    <xf numFmtId="172" fontId="10" fillId="16" borderId="109" xfId="1" applyNumberFormat="1" applyFont="1" applyFill="1" applyBorder="1" applyAlignment="1" applyProtection="1">
      <alignment vertical="center"/>
    </xf>
    <xf numFmtId="43" fontId="8" fillId="2" borderId="110" xfId="1" applyNumberFormat="1" applyFont="1" applyFill="1" applyBorder="1" applyAlignment="1" applyProtection="1">
      <alignment horizontal="center" vertical="center"/>
      <protection locked="0"/>
    </xf>
    <xf numFmtId="43" fontId="8" fillId="2" borderId="111" xfId="1" applyNumberFormat="1" applyFont="1" applyFill="1" applyBorder="1" applyAlignment="1" applyProtection="1">
      <alignment horizontal="center" vertical="center"/>
      <protection locked="0"/>
    </xf>
    <xf numFmtId="0" fontId="8" fillId="2" borderId="112" xfId="1" applyFont="1" applyFill="1" applyBorder="1" applyAlignment="1" applyProtection="1">
      <alignment horizontal="center" vertical="center" wrapText="1"/>
      <protection locked="0"/>
    </xf>
    <xf numFmtId="0" fontId="8" fillId="2" borderId="113" xfId="1" applyFont="1" applyFill="1" applyBorder="1" applyAlignment="1" applyProtection="1">
      <alignment horizontal="center" vertical="center" wrapText="1"/>
      <protection locked="0"/>
    </xf>
    <xf numFmtId="0" fontId="8" fillId="2" borderId="114" xfId="1" applyFont="1" applyFill="1" applyBorder="1" applyAlignment="1" applyProtection="1">
      <alignment horizontal="center" vertical="center" wrapText="1"/>
      <protection locked="0"/>
    </xf>
    <xf numFmtId="0" fontId="0" fillId="4" borderId="103" xfId="0" applyFill="1" applyBorder="1" applyAlignment="1" applyProtection="1">
      <alignment vertical="center"/>
      <protection locked="0"/>
    </xf>
    <xf numFmtId="0" fontId="5" fillId="8" borderId="106" xfId="0" applyFont="1" applyFill="1" applyBorder="1" applyAlignment="1" applyProtection="1">
      <alignment vertical="center"/>
      <protection locked="0"/>
    </xf>
    <xf numFmtId="0" fontId="5" fillId="8" borderId="115" xfId="0" applyFont="1" applyFill="1" applyBorder="1" applyAlignment="1" applyProtection="1">
      <alignment vertical="center"/>
      <protection locked="0"/>
    </xf>
    <xf numFmtId="166" fontId="8" fillId="2" borderId="104" xfId="1" applyNumberFormat="1" applyFont="1" applyFill="1" applyBorder="1" applyAlignment="1" applyProtection="1">
      <alignment horizontal="center" vertical="center"/>
      <protection locked="0"/>
    </xf>
    <xf numFmtId="166" fontId="8" fillId="2" borderId="104" xfId="1" applyNumberFormat="1" applyFont="1" applyFill="1" applyBorder="1" applyAlignment="1" applyProtection="1">
      <alignment horizontal="right" vertical="center"/>
      <protection locked="0"/>
    </xf>
    <xf numFmtId="166" fontId="5" fillId="16" borderId="104" xfId="0" applyNumberFormat="1" applyFont="1" applyFill="1" applyBorder="1" applyAlignment="1" applyProtection="1">
      <alignment horizontal="right" vertical="center"/>
      <protection locked="0"/>
    </xf>
    <xf numFmtId="166" fontId="5" fillId="2" borderId="105" xfId="0" applyNumberFormat="1" applyFont="1" applyFill="1" applyBorder="1" applyAlignment="1" applyProtection="1">
      <alignment horizontal="right" vertical="center"/>
      <protection locked="0"/>
    </xf>
    <xf numFmtId="166" fontId="8" fillId="2" borderId="107" xfId="1" applyNumberFormat="1" applyFont="1" applyFill="1" applyBorder="1" applyAlignment="1" applyProtection="1">
      <alignment horizontal="center" vertical="center"/>
      <protection locked="0"/>
    </xf>
    <xf numFmtId="166" fontId="8" fillId="2" borderId="107" xfId="1" applyNumberFormat="1" applyFont="1" applyFill="1" applyBorder="1" applyAlignment="1" applyProtection="1">
      <alignment horizontal="right" vertical="center"/>
      <protection locked="0"/>
    </xf>
    <xf numFmtId="166" fontId="5" fillId="16" borderId="107" xfId="0" applyNumberFormat="1" applyFont="1" applyFill="1" applyBorder="1" applyAlignment="1" applyProtection="1">
      <alignment horizontal="right" vertical="center"/>
      <protection locked="0"/>
    </xf>
    <xf numFmtId="166" fontId="5" fillId="2" borderId="108" xfId="0" applyNumberFormat="1" applyFont="1" applyFill="1" applyBorder="1" applyAlignment="1" applyProtection="1">
      <alignment horizontal="right" vertical="center"/>
      <protection locked="0"/>
    </xf>
    <xf numFmtId="166" fontId="8" fillId="2" borderId="110" xfId="1" applyNumberFormat="1" applyFont="1" applyFill="1" applyBorder="1" applyAlignment="1" applyProtection="1">
      <alignment horizontal="center" vertical="center"/>
      <protection locked="0"/>
    </xf>
    <xf numFmtId="166" fontId="8" fillId="2" borderId="110" xfId="1" applyNumberFormat="1" applyFont="1" applyFill="1" applyBorder="1" applyAlignment="1" applyProtection="1">
      <alignment horizontal="right" vertical="center"/>
      <protection locked="0"/>
    </xf>
    <xf numFmtId="166" fontId="5" fillId="16" borderId="110" xfId="0" applyNumberFormat="1" applyFont="1" applyFill="1" applyBorder="1" applyAlignment="1" applyProtection="1">
      <alignment horizontal="right" vertical="center"/>
      <protection locked="0"/>
    </xf>
    <xf numFmtId="166" fontId="5" fillId="2" borderId="111" xfId="0" applyNumberFormat="1" applyFont="1" applyFill="1" applyBorder="1" applyAlignment="1" applyProtection="1">
      <alignment horizontal="right" vertical="center"/>
      <protection locked="0"/>
    </xf>
    <xf numFmtId="0" fontId="0" fillId="3" borderId="103" xfId="0" applyFill="1" applyBorder="1" applyAlignment="1" applyProtection="1">
      <alignment vertical="center"/>
      <protection locked="0"/>
    </xf>
    <xf numFmtId="0" fontId="5" fillId="3" borderId="106" xfId="0" applyFont="1" applyFill="1" applyBorder="1" applyAlignment="1" applyProtection="1">
      <alignment vertical="center"/>
      <protection locked="0"/>
    </xf>
    <xf numFmtId="0" fontId="0" fillId="3" borderId="115" xfId="0" applyFill="1" applyBorder="1" applyAlignment="1" applyProtection="1">
      <alignment vertical="center"/>
      <protection locked="0"/>
    </xf>
    <xf numFmtId="0" fontId="8" fillId="3" borderId="103" xfId="1" applyFont="1" applyFill="1" applyBorder="1" applyAlignment="1" applyProtection="1">
      <alignment horizontal="left" vertical="top"/>
      <protection locked="0"/>
    </xf>
    <xf numFmtId="0" fontId="0" fillId="3" borderId="115" xfId="0" applyFill="1" applyBorder="1" applyAlignment="1" applyProtection="1">
      <alignment horizontal="left" vertical="top"/>
      <protection locked="0"/>
    </xf>
    <xf numFmtId="0" fontId="0" fillId="4" borderId="109" xfId="0" applyFill="1" applyBorder="1" applyAlignment="1" applyProtection="1">
      <alignment vertical="center"/>
      <protection locked="0"/>
    </xf>
    <xf numFmtId="167" fontId="6" fillId="26" borderId="2" xfId="0" applyNumberFormat="1" applyFont="1" applyFill="1" applyBorder="1" applyAlignment="1" applyProtection="1">
      <alignment vertical="center"/>
      <protection locked="0"/>
    </xf>
    <xf numFmtId="167" fontId="6" fillId="26" borderId="40" xfId="0" applyNumberFormat="1" applyFont="1" applyFill="1" applyBorder="1" applyAlignment="1" applyProtection="1">
      <alignment vertical="center"/>
      <protection locked="0"/>
    </xf>
    <xf numFmtId="167" fontId="6" fillId="16" borderId="2" xfId="0" applyNumberFormat="1" applyFont="1" applyFill="1" applyBorder="1" applyAlignment="1" applyProtection="1">
      <alignment vertical="center"/>
      <protection locked="0"/>
    </xf>
    <xf numFmtId="167" fontId="6" fillId="16" borderId="40" xfId="0" applyNumberFormat="1" applyFont="1" applyFill="1" applyBorder="1" applyAlignment="1" applyProtection="1">
      <alignment vertical="center"/>
      <protection locked="0"/>
    </xf>
    <xf numFmtId="10" fontId="6" fillId="16" borderId="2" xfId="0" applyNumberFormat="1" applyFont="1" applyFill="1" applyBorder="1" applyAlignment="1" applyProtection="1">
      <alignment vertical="center"/>
      <protection locked="0"/>
    </xf>
    <xf numFmtId="10" fontId="6" fillId="16" borderId="40" xfId="0" applyNumberFormat="1" applyFont="1" applyFill="1" applyBorder="1" applyAlignment="1" applyProtection="1">
      <alignment vertical="center"/>
      <protection locked="0"/>
    </xf>
    <xf numFmtId="167" fontId="6" fillId="16" borderId="2" xfId="0" applyNumberFormat="1" applyFont="1" applyFill="1" applyBorder="1" applyProtection="1">
      <protection locked="0"/>
    </xf>
    <xf numFmtId="167" fontId="6" fillId="16" borderId="40" xfId="0" applyNumberFormat="1" applyFont="1" applyFill="1" applyBorder="1" applyProtection="1">
      <protection locked="0"/>
    </xf>
    <xf numFmtId="167" fontId="6" fillId="16" borderId="17" xfId="0" applyNumberFormat="1" applyFont="1" applyFill="1" applyBorder="1" applyProtection="1">
      <protection locked="0"/>
    </xf>
    <xf numFmtId="167" fontId="6" fillId="16" borderId="42" xfId="0" applyNumberFormat="1" applyFont="1" applyFill="1" applyBorder="1" applyProtection="1">
      <protection locked="0"/>
    </xf>
    <xf numFmtId="0" fontId="8" fillId="3" borderId="103" xfId="1" applyFont="1" applyFill="1" applyBorder="1" applyAlignment="1" applyProtection="1">
      <alignment horizontal="right" vertical="center"/>
      <protection locked="0"/>
    </xf>
    <xf numFmtId="0" fontId="8" fillId="3" borderId="115" xfId="1" applyFont="1" applyFill="1" applyBorder="1" applyAlignment="1" applyProtection="1">
      <alignment horizontal="right" vertical="center"/>
      <protection locked="0"/>
    </xf>
    <xf numFmtId="0" fontId="8" fillId="0" borderId="0" xfId="7" applyFont="1" applyFill="1" applyBorder="1" applyAlignment="1" applyProtection="1">
      <alignment horizontal="left" vertical="center" wrapText="1"/>
      <protection locked="0"/>
    </xf>
    <xf numFmtId="167" fontId="6" fillId="2" borderId="36" xfId="5" applyNumberFormat="1" applyFont="1" applyFill="1" applyBorder="1" applyAlignment="1" applyProtection="1">
      <alignment horizontal="center" vertical="center"/>
      <protection locked="0"/>
    </xf>
    <xf numFmtId="0" fontId="11" fillId="7" borderId="22" xfId="0" applyFont="1" applyFill="1" applyBorder="1" applyAlignment="1" applyProtection="1">
      <alignment horizontal="center" vertical="center"/>
      <protection locked="0"/>
    </xf>
    <xf numFmtId="0" fontId="11" fillId="7" borderId="28" xfId="0" applyFont="1" applyFill="1" applyBorder="1" applyAlignment="1" applyProtection="1">
      <alignment horizontal="center" vertical="center"/>
      <protection locked="0"/>
    </xf>
    <xf numFmtId="0" fontId="11" fillId="7" borderId="2" xfId="0" applyFont="1" applyFill="1" applyBorder="1" applyAlignment="1" applyProtection="1">
      <alignment horizontal="center" vertical="center"/>
      <protection locked="0"/>
    </xf>
    <xf numFmtId="0" fontId="11" fillId="7" borderId="2" xfId="0" applyFont="1" applyFill="1" applyBorder="1" applyAlignment="1" applyProtection="1">
      <alignment horizontal="center" vertical="center" wrapText="1"/>
      <protection locked="0"/>
    </xf>
    <xf numFmtId="0" fontId="8" fillId="7" borderId="103" xfId="1" applyFont="1" applyFill="1" applyBorder="1" applyAlignment="1" applyProtection="1">
      <alignment horizontal="right"/>
      <protection locked="0"/>
    </xf>
    <xf numFmtId="0" fontId="8" fillId="7" borderId="106" xfId="1" applyFont="1" applyFill="1" applyBorder="1" applyAlignment="1" applyProtection="1">
      <alignment horizontal="right"/>
      <protection locked="0"/>
    </xf>
    <xf numFmtId="0" fontId="8" fillId="7" borderId="109" xfId="1" applyFont="1" applyFill="1" applyBorder="1" applyAlignment="1" applyProtection="1">
      <alignment horizontal="right"/>
      <protection locked="0"/>
    </xf>
    <xf numFmtId="0" fontId="12" fillId="6" borderId="31" xfId="0" applyFont="1" applyFill="1" applyBorder="1" applyAlignment="1" applyProtection="1">
      <alignment horizontal="center"/>
      <protection locked="0"/>
    </xf>
    <xf numFmtId="0" fontId="42" fillId="0" borderId="27" xfId="1" applyFont="1" applyBorder="1" applyAlignment="1" applyProtection="1">
      <alignment vertical="center"/>
      <protection locked="0"/>
    </xf>
    <xf numFmtId="0" fontId="8" fillId="2" borderId="118" xfId="1" applyFont="1" applyFill="1" applyBorder="1" applyAlignment="1" applyProtection="1">
      <alignment horizontal="center" vertical="center" wrapText="1"/>
      <protection locked="0"/>
    </xf>
    <xf numFmtId="166" fontId="8" fillId="2" borderId="118" xfId="1" applyNumberFormat="1" applyFont="1" applyFill="1" applyBorder="1" applyAlignment="1" applyProtection="1">
      <alignment vertical="center"/>
      <protection locked="0"/>
    </xf>
    <xf numFmtId="43" fontId="8" fillId="2" borderId="120" xfId="1" applyNumberFormat="1" applyFont="1" applyFill="1" applyBorder="1" applyAlignment="1" applyProtection="1">
      <alignment horizontal="center" vertical="center"/>
      <protection locked="0"/>
    </xf>
    <xf numFmtId="43" fontId="8" fillId="2" borderId="121" xfId="1" applyNumberFormat="1" applyFont="1" applyFill="1" applyBorder="1" applyAlignment="1" applyProtection="1">
      <alignment horizontal="center" vertical="center"/>
      <protection locked="0"/>
    </xf>
    <xf numFmtId="0" fontId="12" fillId="3" borderId="2" xfId="1" applyFont="1" applyFill="1" applyBorder="1" applyAlignment="1" applyProtection="1">
      <alignment horizontal="center" vertical="center"/>
    </xf>
    <xf numFmtId="0" fontId="12" fillId="3" borderId="24" xfId="1" applyFont="1" applyFill="1" applyBorder="1" applyAlignment="1" applyProtection="1">
      <alignment horizontal="center" vertical="center" wrapText="1"/>
    </xf>
    <xf numFmtId="0" fontId="12" fillId="3" borderId="8" xfId="1" applyFont="1" applyFill="1" applyBorder="1" applyAlignment="1" applyProtection="1">
      <alignment horizontal="center" vertical="center" wrapText="1"/>
    </xf>
    <xf numFmtId="0" fontId="6" fillId="3" borderId="24" xfId="0" applyFont="1" applyFill="1" applyBorder="1" applyAlignment="1">
      <alignment horizontal="center" vertical="center" wrapText="1"/>
    </xf>
    <xf numFmtId="164" fontId="12" fillId="3" borderId="24" xfId="1" applyNumberFormat="1" applyFont="1" applyFill="1" applyBorder="1" applyAlignment="1" applyProtection="1">
      <alignment horizontal="center" vertical="center" wrapText="1"/>
    </xf>
    <xf numFmtId="0" fontId="12" fillId="3" borderId="8" xfId="1" applyFont="1" applyFill="1" applyBorder="1" applyAlignment="1" applyProtection="1">
      <alignment vertical="center" wrapText="1"/>
    </xf>
    <xf numFmtId="0" fontId="8" fillId="3" borderId="122" xfId="1" applyFont="1" applyFill="1" applyBorder="1" applyAlignment="1" applyProtection="1">
      <alignment horizontal="right" vertical="center"/>
      <protection locked="0"/>
    </xf>
    <xf numFmtId="168" fontId="0" fillId="0" borderId="0" xfId="1" applyNumberFormat="1" applyFont="1" applyAlignment="1">
      <alignment vertical="center"/>
    </xf>
    <xf numFmtId="171" fontId="8" fillId="8" borderId="89" xfId="1" applyNumberFormat="1" applyFont="1" applyFill="1" applyBorder="1" applyAlignment="1" applyProtection="1">
      <alignment horizontal="center" vertical="center"/>
    </xf>
    <xf numFmtId="171" fontId="8" fillId="8" borderId="87" xfId="1" applyNumberFormat="1" applyFont="1" applyFill="1" applyBorder="1" applyAlignment="1" applyProtection="1">
      <alignment horizontal="center" vertical="center"/>
    </xf>
    <xf numFmtId="171" fontId="8" fillId="8" borderId="119" xfId="1" applyNumberFormat="1" applyFont="1" applyFill="1" applyBorder="1" applyAlignment="1" applyProtection="1">
      <alignment horizontal="center" vertical="center"/>
    </xf>
    <xf numFmtId="171" fontId="8" fillId="8" borderId="90" xfId="1" applyNumberFormat="1" applyFont="1" applyFill="1" applyBorder="1" applyAlignment="1" applyProtection="1">
      <alignment horizontal="center" vertical="center"/>
    </xf>
    <xf numFmtId="42" fontId="22" fillId="23" borderId="126" xfId="8" applyNumberFormat="1" applyFont="1" applyFill="1" applyBorder="1" applyAlignment="1" applyProtection="1">
      <alignment horizontal="center" wrapText="1"/>
    </xf>
    <xf numFmtId="42" fontId="22" fillId="23" borderId="127" xfId="8" applyNumberFormat="1" applyFont="1" applyFill="1" applyBorder="1" applyAlignment="1" applyProtection="1">
      <alignment horizontal="center" wrapText="1"/>
    </xf>
    <xf numFmtId="169" fontId="35" fillId="0" borderId="27" xfId="0" applyNumberFormat="1" applyFont="1" applyBorder="1" applyAlignment="1">
      <alignment wrapText="1"/>
    </xf>
    <xf numFmtId="44" fontId="22" fillId="22" borderId="19" xfId="8" applyFont="1" applyFill="1" applyBorder="1" applyAlignment="1">
      <alignment wrapText="1"/>
    </xf>
    <xf numFmtId="0" fontId="35" fillId="22" borderId="128" xfId="0" applyFont="1" applyFill="1" applyBorder="1" applyAlignment="1">
      <alignment horizontal="center" vertical="center" wrapText="1"/>
    </xf>
    <xf numFmtId="0" fontId="35" fillId="23" borderId="129" xfId="0" applyFont="1" applyFill="1" applyBorder="1" applyAlignment="1">
      <alignment horizontal="center" wrapText="1"/>
    </xf>
    <xf numFmtId="44" fontId="22" fillId="23" borderId="107" xfId="8" applyFont="1" applyFill="1" applyBorder="1" applyAlignment="1" applyProtection="1">
      <alignment horizontal="center" wrapText="1"/>
    </xf>
    <xf numFmtId="44" fontId="22" fillId="23" borderId="123" xfId="0" applyNumberFormat="1" applyFont="1" applyFill="1" applyBorder="1" applyAlignment="1">
      <alignment wrapText="1"/>
    </xf>
    <xf numFmtId="44" fontId="22" fillId="23" borderId="120" xfId="8" applyFont="1" applyFill="1" applyBorder="1" applyAlignment="1" applyProtection="1">
      <alignment horizontal="center" wrapText="1"/>
    </xf>
    <xf numFmtId="44" fontId="22" fillId="23" borderId="130" xfId="0" applyNumberFormat="1" applyFont="1" applyFill="1" applyBorder="1" applyAlignment="1">
      <alignment wrapText="1"/>
    </xf>
    <xf numFmtId="169" fontId="35" fillId="0" borderId="132" xfId="0" applyNumberFormat="1" applyFont="1" applyBorder="1" applyAlignment="1">
      <alignment wrapText="1"/>
    </xf>
    <xf numFmtId="42" fontId="22" fillId="0" borderId="131" xfId="0" applyNumberFormat="1" applyFont="1" applyBorder="1" applyAlignment="1">
      <alignment wrapText="1"/>
    </xf>
    <xf numFmtId="166" fontId="6" fillId="16" borderId="31" xfId="0" applyNumberFormat="1" applyFont="1" applyFill="1" applyBorder="1" applyAlignment="1">
      <alignment vertical="center"/>
    </xf>
    <xf numFmtId="166" fontId="12" fillId="30" borderId="31" xfId="1" applyNumberFormat="1" applyFont="1" applyFill="1" applyBorder="1" applyAlignment="1" applyProtection="1">
      <alignment vertical="center"/>
      <protection locked="0"/>
    </xf>
    <xf numFmtId="166" fontId="12" fillId="30" borderId="31" xfId="2" applyNumberFormat="1" applyFont="1" applyFill="1" applyBorder="1" applyAlignment="1" applyProtection="1">
      <alignment vertical="center"/>
      <protection locked="0"/>
    </xf>
    <xf numFmtId="166" fontId="12" fillId="30" borderId="31" xfId="1" applyNumberFormat="1" applyFont="1" applyFill="1" applyBorder="1" applyAlignment="1" applyProtection="1">
      <alignment horizontal="right" vertical="center"/>
      <protection locked="0"/>
    </xf>
    <xf numFmtId="166" fontId="12" fillId="16" borderId="31" xfId="1" applyNumberFormat="1" applyFont="1" applyFill="1" applyBorder="1" applyAlignment="1" applyProtection="1">
      <alignment vertical="center"/>
      <protection locked="0"/>
    </xf>
    <xf numFmtId="166" fontId="12" fillId="16" borderId="31" xfId="1" applyNumberFormat="1" applyFont="1" applyFill="1" applyBorder="1" applyAlignment="1" applyProtection="1">
      <alignment horizontal="right" vertical="center"/>
      <protection locked="0"/>
    </xf>
    <xf numFmtId="166" fontId="19" fillId="16" borderId="38" xfId="1" applyNumberFormat="1" applyFont="1" applyFill="1" applyBorder="1" applyAlignment="1" applyProtection="1">
      <alignment horizontal="right" vertical="center"/>
      <protection locked="0"/>
    </xf>
    <xf numFmtId="10" fontId="22" fillId="6" borderId="141" xfId="9" applyNumberFormat="1" applyFont="1" applyFill="1" applyBorder="1" applyAlignment="1" applyProtection="1">
      <alignment horizontal="center" wrapText="1"/>
    </xf>
    <xf numFmtId="166" fontId="22" fillId="5" borderId="142" xfId="0" applyNumberFormat="1" applyFont="1" applyFill="1" applyBorder="1" applyAlignment="1">
      <alignment wrapText="1"/>
    </xf>
    <xf numFmtId="0" fontId="35" fillId="26" borderId="145" xfId="0" applyFont="1" applyFill="1" applyBorder="1" applyAlignment="1">
      <alignment wrapText="1"/>
    </xf>
    <xf numFmtId="0" fontId="22" fillId="0" borderId="146" xfId="0" applyFont="1" applyBorder="1" applyAlignment="1">
      <alignment wrapText="1"/>
    </xf>
    <xf numFmtId="10" fontId="22" fillId="0" borderId="146" xfId="0" applyNumberFormat="1" applyFont="1" applyBorder="1" applyAlignment="1">
      <alignment wrapText="1"/>
    </xf>
    <xf numFmtId="0" fontId="35" fillId="26" borderId="147" xfId="0" applyFont="1" applyFill="1" applyBorder="1" applyAlignment="1">
      <alignment wrapText="1"/>
    </xf>
    <xf numFmtId="0" fontId="22" fillId="26" borderId="148" xfId="0" applyFont="1" applyFill="1" applyBorder="1" applyAlignment="1">
      <alignment wrapText="1"/>
    </xf>
    <xf numFmtId="5" fontId="5" fillId="16" borderId="102" xfId="0" applyNumberFormat="1" applyFont="1" applyFill="1" applyBorder="1" applyProtection="1">
      <protection locked="0"/>
    </xf>
    <xf numFmtId="166" fontId="8" fillId="16" borderId="102" xfId="0" applyNumberFormat="1" applyFont="1" applyFill="1" applyBorder="1" applyProtection="1">
      <protection locked="0"/>
    </xf>
    <xf numFmtId="0" fontId="5" fillId="28" borderId="150" xfId="0" applyFont="1" applyFill="1" applyBorder="1" applyProtection="1">
      <protection locked="0"/>
    </xf>
    <xf numFmtId="166" fontId="6" fillId="29" borderId="151" xfId="0" applyNumberFormat="1" applyFont="1" applyFill="1" applyBorder="1" applyProtection="1">
      <protection locked="0"/>
    </xf>
    <xf numFmtId="0" fontId="12" fillId="29" borderId="152" xfId="0" applyFont="1" applyFill="1" applyBorder="1" applyAlignment="1" applyProtection="1">
      <alignment horizontal="right" vertical="center"/>
      <protection locked="0"/>
    </xf>
    <xf numFmtId="5" fontId="5" fillId="16" borderId="153" xfId="0" applyNumberFormat="1" applyFont="1" applyFill="1" applyBorder="1" applyProtection="1">
      <protection locked="0"/>
    </xf>
    <xf numFmtId="0" fontId="22" fillId="6" borderId="27" xfId="0" applyFont="1" applyFill="1" applyBorder="1" applyAlignment="1">
      <alignment wrapText="1"/>
    </xf>
    <xf numFmtId="14" fontId="22" fillId="2" borderId="31" xfId="0" applyNumberFormat="1" applyFont="1" applyFill="1" applyBorder="1" applyAlignment="1">
      <alignment wrapText="1"/>
    </xf>
    <xf numFmtId="0" fontId="22" fillId="6" borderId="21" xfId="0" applyFont="1" applyFill="1" applyBorder="1" applyAlignment="1">
      <alignment wrapText="1"/>
    </xf>
    <xf numFmtId="0" fontId="6" fillId="26" borderId="2" xfId="0" applyFont="1" applyFill="1" applyBorder="1" applyAlignment="1" applyProtection="1">
      <alignment horizontal="center"/>
      <protection locked="0"/>
    </xf>
    <xf numFmtId="0" fontId="6" fillId="26" borderId="40" xfId="0" applyFont="1" applyFill="1" applyBorder="1" applyAlignment="1" applyProtection="1">
      <alignment horizontal="center"/>
      <protection locked="0"/>
    </xf>
    <xf numFmtId="0" fontId="6" fillId="3" borderId="0" xfId="0" applyFont="1" applyFill="1" applyAlignment="1">
      <alignment horizontal="center" vertical="center" wrapText="1"/>
    </xf>
    <xf numFmtId="0" fontId="35" fillId="26" borderId="143" xfId="0" applyFont="1" applyFill="1" applyBorder="1" applyAlignment="1">
      <alignment horizontal="center" wrapText="1"/>
    </xf>
    <xf numFmtId="0" fontId="35" fillId="26" borderId="144" xfId="0" applyFont="1" applyFill="1" applyBorder="1" applyAlignment="1">
      <alignment horizontal="center" wrapText="1"/>
    </xf>
    <xf numFmtId="0" fontId="35" fillId="17" borderId="30" xfId="0" applyFont="1" applyFill="1" applyBorder="1" applyAlignment="1">
      <alignment horizontal="center" wrapText="1"/>
    </xf>
    <xf numFmtId="0" fontId="35" fillId="17" borderId="35" xfId="0" applyFont="1" applyFill="1" applyBorder="1" applyAlignment="1">
      <alignment horizontal="center" wrapText="1"/>
    </xf>
    <xf numFmtId="0" fontId="35" fillId="26" borderId="12" xfId="0" applyFont="1" applyFill="1" applyBorder="1" applyAlignment="1">
      <alignment horizontal="left" wrapText="1"/>
    </xf>
    <xf numFmtId="0" fontId="35" fillId="26" borderId="13" xfId="0" applyFont="1" applyFill="1" applyBorder="1" applyAlignment="1">
      <alignment horizontal="left" wrapText="1"/>
    </xf>
    <xf numFmtId="0" fontId="22" fillId="0" borderId="0" xfId="0" applyFont="1" applyAlignment="1">
      <alignment wrapText="1"/>
    </xf>
    <xf numFmtId="0" fontId="22" fillId="21" borderId="30" xfId="0" applyFont="1" applyFill="1" applyBorder="1" applyAlignment="1">
      <alignment horizontal="center" wrapText="1"/>
    </xf>
    <xf numFmtId="0" fontId="22" fillId="21" borderId="35" xfId="0" applyFont="1" applyFill="1" applyBorder="1" applyAlignment="1">
      <alignment horizontal="center" wrapText="1"/>
    </xf>
    <xf numFmtId="0" fontId="22" fillId="21" borderId="36" xfId="0" applyFont="1" applyFill="1" applyBorder="1" applyAlignment="1">
      <alignment horizontal="center" wrapText="1"/>
    </xf>
    <xf numFmtId="1" fontId="22" fillId="24" borderId="30" xfId="5" applyNumberFormat="1" applyFont="1" applyFill="1" applyBorder="1" applyAlignment="1">
      <alignment horizontal="center" wrapText="1"/>
    </xf>
    <xf numFmtId="1" fontId="22" fillId="24" borderId="35" xfId="5" applyNumberFormat="1" applyFont="1" applyFill="1" applyBorder="1" applyAlignment="1">
      <alignment horizontal="center" wrapText="1"/>
    </xf>
    <xf numFmtId="1" fontId="22" fillId="24" borderId="36" xfId="5" applyNumberFormat="1" applyFont="1" applyFill="1" applyBorder="1" applyAlignment="1">
      <alignment horizontal="center" wrapText="1"/>
    </xf>
    <xf numFmtId="0" fontId="35" fillId="17" borderId="30" xfId="0" applyFont="1" applyFill="1" applyBorder="1" applyAlignment="1">
      <alignment horizontal="center" vertical="center" wrapText="1"/>
    </xf>
    <xf numFmtId="0" fontId="35" fillId="17" borderId="35" xfId="0" applyFont="1" applyFill="1" applyBorder="1" applyAlignment="1">
      <alignment horizontal="center" vertical="center" wrapText="1"/>
    </xf>
    <xf numFmtId="0" fontId="35" fillId="17" borderId="36" xfId="0" applyFont="1" applyFill="1" applyBorder="1" applyAlignment="1">
      <alignment horizontal="center" vertical="center" wrapText="1"/>
    </xf>
    <xf numFmtId="0" fontId="35" fillId="18" borderId="30" xfId="0" applyFont="1" applyFill="1" applyBorder="1" applyAlignment="1">
      <alignment horizontal="center" vertical="center" wrapText="1"/>
    </xf>
    <xf numFmtId="0" fontId="35" fillId="18" borderId="35" xfId="0" applyFont="1" applyFill="1" applyBorder="1" applyAlignment="1">
      <alignment horizontal="center" vertical="center" wrapText="1"/>
    </xf>
    <xf numFmtId="0" fontId="35" fillId="18" borderId="36" xfId="0" applyFont="1" applyFill="1" applyBorder="1" applyAlignment="1">
      <alignment horizontal="center" vertical="center" wrapText="1"/>
    </xf>
    <xf numFmtId="0" fontId="36" fillId="19" borderId="12" xfId="0" applyFont="1" applyFill="1" applyBorder="1" applyAlignment="1">
      <alignment horizontal="center" vertical="center" wrapText="1"/>
    </xf>
    <xf numFmtId="0" fontId="36" fillId="19" borderId="13" xfId="0" applyFont="1" applyFill="1" applyBorder="1" applyAlignment="1">
      <alignment horizontal="center" vertical="center" wrapText="1"/>
    </xf>
    <xf numFmtId="0" fontId="36" fillId="19" borderId="35" xfId="0" applyFont="1" applyFill="1" applyBorder="1" applyAlignment="1">
      <alignment horizontal="center" vertical="center" wrapText="1"/>
    </xf>
    <xf numFmtId="0" fontId="36" fillId="19" borderId="36" xfId="0" applyFont="1" applyFill="1" applyBorder="1" applyAlignment="1">
      <alignment horizontal="center" vertical="center" wrapText="1"/>
    </xf>
    <xf numFmtId="1" fontId="22" fillId="25" borderId="30" xfId="5" applyNumberFormat="1" applyFont="1" applyFill="1" applyBorder="1" applyAlignment="1">
      <alignment horizontal="center" wrapText="1"/>
    </xf>
    <xf numFmtId="1" fontId="22" fillId="25" borderId="35" xfId="5" applyNumberFormat="1" applyFont="1" applyFill="1" applyBorder="1" applyAlignment="1">
      <alignment horizontal="center" wrapText="1"/>
    </xf>
    <xf numFmtId="1" fontId="22" fillId="25" borderId="36" xfId="5" applyNumberFormat="1" applyFont="1" applyFill="1" applyBorder="1" applyAlignment="1">
      <alignment horizontal="center" wrapText="1"/>
    </xf>
    <xf numFmtId="0" fontId="44" fillId="0" borderId="11" xfId="7" applyFont="1" applyBorder="1" applyAlignment="1">
      <alignment horizontal="center" vertical="center" wrapText="1"/>
    </xf>
    <xf numFmtId="166" fontId="5" fillId="2" borderId="104" xfId="0" applyNumberFormat="1" applyFont="1" applyFill="1" applyBorder="1" applyAlignment="1" applyProtection="1">
      <alignment horizontal="right" vertical="center"/>
      <protection locked="0"/>
    </xf>
    <xf numFmtId="166" fontId="5" fillId="2" borderId="105" xfId="0" applyNumberFormat="1" applyFont="1" applyFill="1" applyBorder="1" applyAlignment="1" applyProtection="1">
      <alignment horizontal="right" vertical="center"/>
      <protection locked="0"/>
    </xf>
    <xf numFmtId="0" fontId="0" fillId="2" borderId="123" xfId="0" applyFill="1" applyBorder="1" applyAlignment="1" applyProtection="1">
      <alignment horizontal="center" vertical="center"/>
      <protection locked="0"/>
    </xf>
    <xf numFmtId="0" fontId="0" fillId="2" borderId="87" xfId="0" applyFill="1" applyBorder="1" applyAlignment="1" applyProtection="1">
      <alignment horizontal="center" vertical="center"/>
      <protection locked="0"/>
    </xf>
    <xf numFmtId="0" fontId="0" fillId="2" borderId="124" xfId="0" applyFill="1" applyBorder="1" applyAlignment="1" applyProtection="1">
      <alignment horizontal="center" vertical="center"/>
      <protection locked="0"/>
    </xf>
    <xf numFmtId="166" fontId="5" fillId="2" borderId="123" xfId="0" applyNumberFormat="1" applyFont="1" applyFill="1" applyBorder="1" applyAlignment="1" applyProtection="1">
      <alignment horizontal="right" vertical="center"/>
      <protection locked="0"/>
    </xf>
    <xf numFmtId="166" fontId="5" fillId="2" borderId="125" xfId="0" applyNumberFormat="1" applyFont="1" applyFill="1" applyBorder="1" applyAlignment="1" applyProtection="1">
      <alignment horizontal="right" vertical="center"/>
      <protection locked="0"/>
    </xf>
    <xf numFmtId="0" fontId="8" fillId="0" borderId="0" xfId="7" applyFont="1" applyFill="1" applyBorder="1" applyAlignment="1" applyProtection="1">
      <alignment horizontal="left" vertical="center" wrapText="1"/>
      <protection locked="0"/>
    </xf>
    <xf numFmtId="0" fontId="12" fillId="0" borderId="133" xfId="7" applyFont="1" applyFill="1" applyBorder="1" applyAlignment="1" applyProtection="1">
      <alignment horizontal="left" vertical="center" wrapText="1"/>
      <protection locked="0"/>
    </xf>
    <xf numFmtId="0" fontId="12" fillId="0" borderId="134" xfId="7" applyFont="1" applyFill="1" applyBorder="1" applyAlignment="1" applyProtection="1">
      <alignment horizontal="left" vertical="center" wrapText="1"/>
      <protection locked="0"/>
    </xf>
    <xf numFmtId="0" fontId="12" fillId="0" borderId="135" xfId="7" applyFont="1" applyFill="1" applyBorder="1" applyAlignment="1" applyProtection="1">
      <alignment horizontal="left" vertical="center" wrapText="1"/>
      <protection locked="0"/>
    </xf>
    <xf numFmtId="0" fontId="8" fillId="0" borderId="136" xfId="7" applyFont="1" applyFill="1" applyBorder="1" applyAlignment="1" applyProtection="1">
      <alignment horizontal="left" vertical="center"/>
      <protection locked="0"/>
    </xf>
    <xf numFmtId="0" fontId="8" fillId="0" borderId="0" xfId="7" applyFont="1" applyFill="1" applyBorder="1" applyAlignment="1" applyProtection="1">
      <alignment horizontal="left" vertical="center"/>
      <protection locked="0"/>
    </xf>
    <xf numFmtId="0" fontId="8" fillId="0" borderId="137" xfId="7" applyFont="1" applyFill="1" applyBorder="1" applyAlignment="1" applyProtection="1">
      <alignment horizontal="left" vertical="center"/>
      <protection locked="0"/>
    </xf>
    <xf numFmtId="0" fontId="8" fillId="16" borderId="136" xfId="7" applyFont="1" applyFill="1" applyBorder="1" applyAlignment="1" applyProtection="1">
      <alignment horizontal="left" vertical="center"/>
      <protection locked="0"/>
    </xf>
    <xf numFmtId="0" fontId="8" fillId="16" borderId="0" xfId="7" applyFont="1" applyFill="1" applyBorder="1" applyAlignment="1" applyProtection="1">
      <alignment horizontal="left" vertical="center"/>
      <protection locked="0"/>
    </xf>
    <xf numFmtId="0" fontId="8" fillId="16" borderId="137" xfId="7" applyFont="1" applyFill="1" applyBorder="1" applyAlignment="1" applyProtection="1">
      <alignment horizontal="left" vertical="center"/>
      <protection locked="0"/>
    </xf>
    <xf numFmtId="0" fontId="4" fillId="0" borderId="12" xfId="0" applyFont="1" applyBorder="1" applyAlignment="1" applyProtection="1">
      <alignment vertical="center" wrapText="1"/>
      <protection locked="0"/>
    </xf>
    <xf numFmtId="0" fontId="4" fillId="0" borderId="13" xfId="0" applyFont="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19" xfId="0" applyFont="1" applyBorder="1" applyAlignment="1" applyProtection="1">
      <alignment vertical="center" wrapText="1"/>
      <protection locked="0"/>
    </xf>
    <xf numFmtId="0" fontId="4" fillId="0" borderId="16"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4" fillId="0" borderId="18" xfId="0" applyFont="1" applyBorder="1" applyAlignment="1" applyProtection="1">
      <alignment vertical="center" wrapText="1"/>
      <protection locked="0"/>
    </xf>
    <xf numFmtId="0" fontId="8" fillId="2" borderId="136" xfId="7" applyFont="1" applyFill="1" applyBorder="1" applyAlignment="1" applyProtection="1">
      <alignment horizontal="left" vertical="center"/>
      <protection locked="0"/>
    </xf>
    <xf numFmtId="0" fontId="8" fillId="2" borderId="0" xfId="7" applyFont="1" applyFill="1" applyBorder="1" applyAlignment="1" applyProtection="1">
      <alignment horizontal="left" vertical="center"/>
      <protection locked="0"/>
    </xf>
    <xf numFmtId="0" fontId="8" fillId="2" borderId="137" xfId="7" applyFont="1" applyFill="1" applyBorder="1" applyAlignment="1" applyProtection="1">
      <alignment horizontal="left" vertical="center"/>
      <protection locked="0"/>
    </xf>
    <xf numFmtId="0" fontId="8" fillId="8" borderId="136" xfId="7" applyFont="1" applyFill="1" applyBorder="1" applyAlignment="1" applyProtection="1">
      <alignment horizontal="left" vertical="center" wrapText="1"/>
      <protection locked="0"/>
    </xf>
    <xf numFmtId="0" fontId="8" fillId="8" borderId="0" xfId="7" applyFont="1" applyFill="1" applyBorder="1" applyAlignment="1" applyProtection="1">
      <alignment horizontal="left" vertical="center" wrapText="1"/>
      <protection locked="0"/>
    </xf>
    <xf numFmtId="0" fontId="8" fillId="8" borderId="137" xfId="7" applyFont="1" applyFill="1" applyBorder="1" applyAlignment="1" applyProtection="1">
      <alignment horizontal="left" vertical="center" wrapText="1"/>
      <protection locked="0"/>
    </xf>
    <xf numFmtId="0" fontId="8" fillId="8" borderId="138" xfId="7" applyFont="1" applyFill="1" applyBorder="1" applyAlignment="1" applyProtection="1">
      <alignment horizontal="left" vertical="center" wrapText="1"/>
      <protection locked="0"/>
    </xf>
    <xf numFmtId="0" fontId="8" fillId="8" borderId="139" xfId="7" applyFont="1" applyFill="1" applyBorder="1" applyAlignment="1" applyProtection="1">
      <alignment horizontal="left" vertical="center" wrapText="1"/>
      <protection locked="0"/>
    </xf>
    <xf numFmtId="0" fontId="8" fillId="8" borderId="140" xfId="7" applyFont="1" applyFill="1" applyBorder="1" applyAlignment="1" applyProtection="1">
      <alignment horizontal="left" vertical="center" wrapText="1"/>
      <protection locked="0"/>
    </xf>
    <xf numFmtId="0" fontId="0" fillId="2" borderId="2" xfId="0" applyFill="1" applyBorder="1" applyAlignment="1" applyProtection="1">
      <alignment horizontal="left" vertical="center"/>
      <protection locked="0"/>
    </xf>
    <xf numFmtId="14" fontId="5" fillId="16" borderId="2" xfId="0" applyNumberFormat="1" applyFont="1" applyFill="1" applyBorder="1" applyAlignment="1">
      <alignment horizontal="center" vertical="center"/>
    </xf>
    <xf numFmtId="0" fontId="5" fillId="16" borderId="2" xfId="0" applyFont="1" applyFill="1" applyBorder="1" applyAlignment="1">
      <alignment horizontal="center" vertical="center"/>
    </xf>
    <xf numFmtId="0" fontId="0" fillId="2" borderId="10"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12" fillId="0" borderId="0" xfId="1" applyFont="1" applyAlignment="1" applyProtection="1">
      <alignment horizontal="center" vertical="center"/>
      <protection locked="0"/>
    </xf>
    <xf numFmtId="0" fontId="10" fillId="3" borderId="2" xfId="1" applyFont="1" applyFill="1" applyBorder="1" applyAlignment="1" applyProtection="1">
      <alignment horizontal="center" vertical="center"/>
    </xf>
    <xf numFmtId="165" fontId="8" fillId="2" borderId="10" xfId="2" applyFont="1" applyFill="1" applyBorder="1" applyAlignment="1" applyProtection="1">
      <alignment horizontal="left" vertical="center"/>
      <protection locked="0"/>
    </xf>
    <xf numFmtId="165" fontId="8" fillId="2" borderId="5" xfId="2" applyFont="1" applyFill="1" applyBorder="1" applyAlignment="1" applyProtection="1">
      <alignment horizontal="left" vertical="center"/>
      <protection locked="0"/>
    </xf>
    <xf numFmtId="165" fontId="8" fillId="2" borderId="9" xfId="2" applyFont="1" applyFill="1" applyBorder="1" applyAlignment="1" applyProtection="1">
      <alignment horizontal="left" vertical="center"/>
      <protection locked="0"/>
    </xf>
    <xf numFmtId="165" fontId="12" fillId="3" borderId="2" xfId="2" applyFont="1" applyFill="1" applyBorder="1" applyAlignment="1">
      <alignment horizontal="center" vertical="center"/>
    </xf>
    <xf numFmtId="0" fontId="12" fillId="3" borderId="23" xfId="1" applyFont="1" applyFill="1" applyBorder="1" applyAlignment="1" applyProtection="1">
      <alignment vertical="center"/>
      <protection locked="0"/>
    </xf>
    <xf numFmtId="0" fontId="12" fillId="3" borderId="22" xfId="1" applyFont="1" applyFill="1" applyBorder="1" applyAlignment="1" applyProtection="1">
      <alignment vertical="center"/>
      <protection locked="0"/>
    </xf>
    <xf numFmtId="0" fontId="12" fillId="3" borderId="74" xfId="1" applyFont="1" applyFill="1" applyBorder="1" applyAlignment="1" applyProtection="1">
      <alignment vertical="center"/>
      <protection locked="0"/>
    </xf>
    <xf numFmtId="0" fontId="0" fillId="2" borderId="116" xfId="0" applyFill="1" applyBorder="1" applyAlignment="1" applyProtection="1">
      <alignment horizontal="center" vertical="center"/>
      <protection locked="0"/>
    </xf>
    <xf numFmtId="166" fontId="5" fillId="2" borderId="116" xfId="0" applyNumberFormat="1" applyFont="1" applyFill="1" applyBorder="1" applyAlignment="1" applyProtection="1">
      <alignment horizontal="right" vertical="center"/>
      <protection locked="0"/>
    </xf>
    <xf numFmtId="166" fontId="5" fillId="2" borderId="117" xfId="0" applyNumberFormat="1" applyFont="1" applyFill="1" applyBorder="1" applyAlignment="1" applyProtection="1">
      <alignment horizontal="right" vertical="center"/>
      <protection locked="0"/>
    </xf>
    <xf numFmtId="0" fontId="8" fillId="3" borderId="2" xfId="1" applyFont="1" applyFill="1" applyBorder="1" applyAlignment="1" applyProtection="1">
      <alignment horizontal="center" vertical="center"/>
    </xf>
    <xf numFmtId="166" fontId="12" fillId="3" borderId="17" xfId="1" applyNumberFormat="1" applyFont="1" applyFill="1" applyBorder="1" applyAlignment="1" applyProtection="1">
      <alignment horizontal="right" vertical="center"/>
    </xf>
    <xf numFmtId="0" fontId="12" fillId="3" borderId="17" xfId="1" applyFont="1" applyFill="1" applyBorder="1" applyAlignment="1" applyProtection="1">
      <alignment horizontal="right" vertical="center"/>
    </xf>
    <xf numFmtId="166" fontId="8" fillId="28" borderId="24" xfId="1" applyNumberFormat="1" applyFont="1" applyFill="1" applyBorder="1" applyAlignment="1" applyProtection="1">
      <alignment horizontal="center" vertical="center"/>
      <protection locked="0"/>
    </xf>
    <xf numFmtId="166" fontId="8" fillId="28" borderId="25" xfId="1" applyNumberFormat="1" applyFont="1" applyFill="1" applyBorder="1" applyAlignment="1" applyProtection="1">
      <alignment horizontal="center" vertical="center"/>
      <protection locked="0"/>
    </xf>
    <xf numFmtId="166" fontId="8" fillId="28" borderId="7" xfId="1" applyNumberFormat="1" applyFont="1" applyFill="1" applyBorder="1" applyAlignment="1" applyProtection="1">
      <alignment horizontal="center" vertical="center"/>
      <protection locked="0"/>
    </xf>
    <xf numFmtId="0" fontId="0" fillId="2" borderId="107" xfId="0" applyFill="1" applyBorder="1" applyAlignment="1" applyProtection="1">
      <alignment horizontal="center" vertical="center"/>
      <protection locked="0"/>
    </xf>
    <xf numFmtId="0" fontId="0" fillId="2" borderId="104" xfId="0" applyFill="1" applyBorder="1" applyAlignment="1" applyProtection="1">
      <alignment horizontal="center" vertical="center"/>
      <protection locked="0"/>
    </xf>
    <xf numFmtId="0" fontId="12" fillId="4" borderId="23" xfId="1" applyFont="1" applyFill="1" applyBorder="1" applyAlignment="1" applyProtection="1">
      <alignment vertical="center"/>
      <protection locked="0"/>
    </xf>
    <xf numFmtId="0" fontId="12" fillId="4" borderId="22" xfId="1" applyFont="1" applyFill="1" applyBorder="1" applyAlignment="1" applyProtection="1">
      <alignment vertical="center"/>
      <protection locked="0"/>
    </xf>
    <xf numFmtId="0" fontId="12" fillId="4" borderId="74" xfId="1" applyFont="1" applyFill="1" applyBorder="1" applyAlignment="1" applyProtection="1">
      <alignment vertical="center"/>
      <protection locked="0"/>
    </xf>
    <xf numFmtId="166" fontId="5" fillId="2" borderId="107" xfId="0" applyNumberFormat="1" applyFont="1" applyFill="1" applyBorder="1" applyAlignment="1" applyProtection="1">
      <alignment horizontal="right" vertical="center"/>
      <protection locked="0"/>
    </xf>
    <xf numFmtId="166" fontId="5" fillId="2" borderId="108" xfId="0" applyNumberFormat="1" applyFont="1" applyFill="1" applyBorder="1" applyAlignment="1" applyProtection="1">
      <alignment horizontal="right" vertical="center"/>
      <protection locked="0"/>
    </xf>
    <xf numFmtId="0" fontId="5" fillId="2" borderId="116" xfId="0" applyFont="1" applyFill="1" applyBorder="1" applyAlignment="1" applyProtection="1">
      <alignment horizontal="center" vertical="center"/>
      <protection locked="0"/>
    </xf>
    <xf numFmtId="0" fontId="42" fillId="2" borderId="104" xfId="0" applyFont="1" applyFill="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29" borderId="101" xfId="0" applyFill="1" applyBorder="1" applyAlignment="1" applyProtection="1">
      <alignment horizontal="right"/>
      <protection locked="0"/>
    </xf>
    <xf numFmtId="0" fontId="0" fillId="29" borderId="2" xfId="0" applyFill="1" applyBorder="1" applyAlignment="1" applyProtection="1">
      <alignment horizontal="right"/>
      <protection locked="0"/>
    </xf>
    <xf numFmtId="0" fontId="8" fillId="2" borderId="104" xfId="1" applyFont="1" applyFill="1" applyBorder="1" applyAlignment="1" applyProtection="1">
      <alignment horizontal="center" vertical="center"/>
      <protection locked="0"/>
    </xf>
    <xf numFmtId="0" fontId="8" fillId="2" borderId="107" xfId="1" applyFont="1" applyFill="1" applyBorder="1" applyAlignment="1" applyProtection="1">
      <alignment horizontal="center" vertical="center"/>
      <protection locked="0"/>
    </xf>
    <xf numFmtId="0" fontId="8" fillId="2" borderId="110" xfId="1" applyFont="1" applyFill="1" applyBorder="1" applyAlignment="1" applyProtection="1">
      <alignment horizontal="center" vertical="center"/>
      <protection locked="0"/>
    </xf>
    <xf numFmtId="0" fontId="38" fillId="29" borderId="98" xfId="1" applyFont="1" applyFill="1" applyBorder="1" applyAlignment="1" applyProtection="1">
      <alignment horizontal="center" vertical="center"/>
      <protection locked="0"/>
    </xf>
    <xf numFmtId="0" fontId="38" fillId="29" borderId="99" xfId="1" applyFont="1" applyFill="1" applyBorder="1" applyAlignment="1" applyProtection="1">
      <alignment horizontal="center" vertical="center"/>
      <protection locked="0"/>
    </xf>
    <xf numFmtId="0" fontId="38" fillId="29" borderId="100" xfId="1" applyFont="1" applyFill="1" applyBorder="1" applyAlignment="1" applyProtection="1">
      <alignment horizontal="center" vertical="center"/>
      <protection locked="0"/>
    </xf>
    <xf numFmtId="0" fontId="12" fillId="29" borderId="101" xfId="1" applyFont="1" applyFill="1" applyBorder="1" applyAlignment="1" applyProtection="1">
      <alignment horizontal="center" vertical="center"/>
      <protection locked="0"/>
    </xf>
    <xf numFmtId="0" fontId="12" fillId="29" borderId="2" xfId="1" applyFont="1" applyFill="1" applyBorder="1" applyAlignment="1" applyProtection="1">
      <alignment horizontal="center" vertical="center"/>
      <protection locked="0"/>
    </xf>
    <xf numFmtId="0" fontId="12" fillId="29" borderId="102" xfId="1" applyFont="1" applyFill="1" applyBorder="1" applyAlignment="1" applyProtection="1">
      <alignment horizontal="center" vertical="center"/>
      <protection locked="0"/>
    </xf>
    <xf numFmtId="164" fontId="6" fillId="29" borderId="101" xfId="0" applyNumberFormat="1" applyFont="1" applyFill="1" applyBorder="1" applyAlignment="1" applyProtection="1">
      <alignment horizontal="center"/>
      <protection locked="0"/>
    </xf>
    <xf numFmtId="164" fontId="6" fillId="29" borderId="2" xfId="0" applyNumberFormat="1" applyFont="1" applyFill="1" applyBorder="1" applyAlignment="1" applyProtection="1">
      <alignment horizontal="center"/>
      <protection locked="0"/>
    </xf>
    <xf numFmtId="164" fontId="6" fillId="29" borderId="102" xfId="0" applyNumberFormat="1" applyFont="1" applyFill="1" applyBorder="1" applyAlignment="1" applyProtection="1">
      <alignment horizontal="center"/>
      <protection locked="0"/>
    </xf>
    <xf numFmtId="0" fontId="40" fillId="29" borderId="101" xfId="0" applyFont="1" applyFill="1" applyBorder="1" applyAlignment="1" applyProtection="1">
      <alignment horizontal="right"/>
      <protection locked="0"/>
    </xf>
    <xf numFmtId="0" fontId="40" fillId="29" borderId="2" xfId="0" applyFont="1" applyFill="1" applyBorder="1" applyAlignment="1" applyProtection="1">
      <alignment horizontal="right"/>
      <protection locked="0"/>
    </xf>
    <xf numFmtId="164" fontId="8" fillId="29" borderId="101" xfId="0" applyNumberFormat="1" applyFont="1" applyFill="1" applyBorder="1" applyAlignment="1" applyProtection="1">
      <alignment horizontal="right"/>
      <protection locked="0"/>
    </xf>
    <xf numFmtId="164" fontId="8" fillId="29" borderId="2" xfId="0" applyNumberFormat="1" applyFont="1" applyFill="1" applyBorder="1" applyAlignment="1" applyProtection="1">
      <alignment horizontal="right"/>
      <protection locked="0"/>
    </xf>
    <xf numFmtId="0" fontId="43" fillId="26" borderId="133" xfId="1" applyFont="1" applyFill="1" applyBorder="1" applyAlignment="1" applyProtection="1">
      <alignment horizontal="center" vertical="center" wrapText="1"/>
      <protection locked="0"/>
    </xf>
    <xf numFmtId="0" fontId="43" fillId="26" borderId="134" xfId="1" applyFont="1" applyFill="1" applyBorder="1" applyAlignment="1" applyProtection="1">
      <alignment horizontal="center" vertical="center" wrapText="1"/>
      <protection locked="0"/>
    </xf>
    <xf numFmtId="0" fontId="43" fillId="26" borderId="135" xfId="1" applyFont="1" applyFill="1" applyBorder="1" applyAlignment="1" applyProtection="1">
      <alignment horizontal="center" vertical="center" wrapText="1"/>
      <protection locked="0"/>
    </xf>
    <xf numFmtId="0" fontId="43" fillId="26" borderId="136" xfId="1" applyFont="1" applyFill="1" applyBorder="1" applyAlignment="1" applyProtection="1">
      <alignment horizontal="center" vertical="center" wrapText="1"/>
      <protection locked="0"/>
    </xf>
    <xf numFmtId="0" fontId="43" fillId="26" borderId="0" xfId="1" applyFont="1" applyFill="1" applyAlignment="1" applyProtection="1">
      <alignment horizontal="center" vertical="center" wrapText="1"/>
      <protection locked="0"/>
    </xf>
    <xf numFmtId="0" fontId="43" fillId="26" borderId="137" xfId="1" applyFont="1" applyFill="1" applyBorder="1" applyAlignment="1" applyProtection="1">
      <alignment horizontal="center" vertical="center" wrapText="1"/>
      <protection locked="0"/>
    </xf>
    <xf numFmtId="0" fontId="43" fillId="26" borderId="138" xfId="1" applyFont="1" applyFill="1" applyBorder="1" applyAlignment="1" applyProtection="1">
      <alignment horizontal="center" vertical="center" wrapText="1"/>
      <protection locked="0"/>
    </xf>
    <xf numFmtId="0" fontId="43" fillId="26" borderId="139" xfId="1" applyFont="1" applyFill="1" applyBorder="1" applyAlignment="1" applyProtection="1">
      <alignment horizontal="center" vertical="center" wrapText="1"/>
      <protection locked="0"/>
    </xf>
    <xf numFmtId="0" fontId="43" fillId="26" borderId="140" xfId="1" applyFont="1" applyFill="1" applyBorder="1" applyAlignment="1" applyProtection="1">
      <alignment horizontal="center" vertical="center" wrapText="1"/>
      <protection locked="0"/>
    </xf>
    <xf numFmtId="0" fontId="0" fillId="29" borderId="149" xfId="0" applyFill="1" applyBorder="1" applyAlignment="1" applyProtection="1">
      <alignment horizontal="right"/>
      <protection locked="0"/>
    </xf>
    <xf numFmtId="0" fontId="0" fillId="29" borderId="24" xfId="0" applyFill="1" applyBorder="1" applyAlignment="1" applyProtection="1">
      <alignment horizontal="right"/>
      <protection locked="0"/>
    </xf>
    <xf numFmtId="0" fontId="5" fillId="2" borderId="107" xfId="0" applyFont="1" applyFill="1" applyBorder="1" applyAlignment="1" applyProtection="1">
      <alignment horizontal="center" vertical="center"/>
      <protection locked="0"/>
    </xf>
    <xf numFmtId="166" fontId="0" fillId="0" borderId="104" xfId="0" applyNumberFormat="1" applyBorder="1" applyAlignment="1" applyProtection="1">
      <alignment horizontal="right" vertical="center"/>
      <protection locked="0"/>
    </xf>
    <xf numFmtId="166" fontId="0" fillId="0" borderId="105" xfId="0" applyNumberFormat="1" applyBorder="1" applyAlignment="1" applyProtection="1">
      <alignment horizontal="right" vertical="center"/>
      <protection locked="0"/>
    </xf>
    <xf numFmtId="166" fontId="5" fillId="2" borderId="107" xfId="0" applyNumberFormat="1" applyFont="1" applyFill="1" applyBorder="1" applyAlignment="1" applyProtection="1">
      <alignment horizontal="right"/>
      <protection locked="0"/>
    </xf>
    <xf numFmtId="166" fontId="5" fillId="2" borderId="108" xfId="0" applyNumberFormat="1" applyFont="1" applyFill="1" applyBorder="1" applyAlignment="1" applyProtection="1">
      <alignment horizontal="right"/>
      <protection locked="0"/>
    </xf>
    <xf numFmtId="166" fontId="5" fillId="2" borderId="104" xfId="0" applyNumberFormat="1" applyFont="1" applyFill="1" applyBorder="1" applyAlignment="1" applyProtection="1">
      <alignment horizontal="center" vertical="center"/>
      <protection locked="0"/>
    </xf>
    <xf numFmtId="166" fontId="5" fillId="2" borderId="105" xfId="0" applyNumberFormat="1" applyFont="1" applyFill="1" applyBorder="1" applyAlignment="1" applyProtection="1">
      <alignment horizontal="center" vertical="center"/>
      <protection locked="0"/>
    </xf>
    <xf numFmtId="0" fontId="0" fillId="2" borderId="110" xfId="0" applyFill="1" applyBorder="1" applyAlignment="1" applyProtection="1">
      <alignment horizontal="center" vertical="center"/>
      <protection locked="0"/>
    </xf>
    <xf numFmtId="166" fontId="5" fillId="2" borderId="110" xfId="0" applyNumberFormat="1" applyFont="1" applyFill="1" applyBorder="1" applyAlignment="1" applyProtection="1">
      <alignment horizontal="center" vertical="center"/>
      <protection locked="0"/>
    </xf>
    <xf numFmtId="166" fontId="5" fillId="2" borderId="111" xfId="0" applyNumberFormat="1" applyFont="1" applyFill="1" applyBorder="1" applyAlignment="1" applyProtection="1">
      <alignment horizontal="center" vertical="center"/>
      <protection locked="0"/>
    </xf>
    <xf numFmtId="0" fontId="12" fillId="7" borderId="23" xfId="1" applyFont="1" applyFill="1" applyBorder="1" applyAlignment="1" applyProtection="1">
      <alignment horizontal="center" vertical="center"/>
      <protection locked="0"/>
    </xf>
    <xf numFmtId="0" fontId="12" fillId="7" borderId="22" xfId="1" applyFont="1" applyFill="1" applyBorder="1" applyAlignment="1" applyProtection="1">
      <alignment horizontal="center" vertical="center"/>
      <protection locked="0"/>
    </xf>
    <xf numFmtId="0" fontId="6" fillId="4" borderId="27" xfId="0" applyFont="1" applyFill="1" applyBorder="1" applyAlignment="1" applyProtection="1">
      <protection locked="0"/>
    </xf>
    <xf numFmtId="0" fontId="6" fillId="4" borderId="29" xfId="0" applyFont="1" applyFill="1" applyBorder="1" applyAlignment="1" applyProtection="1">
      <protection locked="0"/>
    </xf>
    <xf numFmtId="0" fontId="5" fillId="0" borderId="27"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6" fillId="16" borderId="94" xfId="0" applyFont="1" applyFill="1" applyBorder="1" applyAlignment="1" applyProtection="1">
      <alignment horizontal="right"/>
      <protection locked="0"/>
    </xf>
    <xf numFmtId="0" fontId="6" fillId="16" borderId="2" xfId="0" applyFont="1" applyFill="1" applyBorder="1" applyAlignment="1" applyProtection="1">
      <alignment horizontal="right"/>
      <protection locked="0"/>
    </xf>
    <xf numFmtId="0" fontId="6" fillId="16" borderId="37" xfId="0" applyFont="1" applyFill="1" applyBorder="1" applyAlignment="1" applyProtection="1">
      <alignment horizontal="right"/>
      <protection locked="0"/>
    </xf>
    <xf numFmtId="0" fontId="6" fillId="16" borderId="17" xfId="0" applyFont="1" applyFill="1" applyBorder="1" applyAlignment="1" applyProtection="1">
      <alignment horizontal="right"/>
      <protection locked="0"/>
    </xf>
    <xf numFmtId="0" fontId="6" fillId="27" borderId="12" xfId="0" applyFont="1" applyFill="1" applyBorder="1" applyAlignment="1" applyProtection="1">
      <alignment horizontal="center"/>
      <protection locked="0"/>
    </xf>
    <xf numFmtId="0" fontId="6" fillId="27" borderId="13" xfId="0" applyFont="1" applyFill="1" applyBorder="1" applyAlignment="1" applyProtection="1">
      <alignment horizontal="center"/>
      <protection locked="0"/>
    </xf>
    <xf numFmtId="0" fontId="6" fillId="27" borderId="14" xfId="0" applyFont="1" applyFill="1" applyBorder="1" applyAlignment="1" applyProtection="1">
      <alignment horizontal="center"/>
      <protection locked="0"/>
    </xf>
    <xf numFmtId="0" fontId="6" fillId="26" borderId="94" xfId="0" applyFont="1" applyFill="1" applyBorder="1" applyAlignment="1" applyProtection="1">
      <alignment horizontal="center" vertical="center"/>
      <protection locked="0"/>
    </xf>
    <xf numFmtId="0" fontId="6" fillId="26" borderId="2" xfId="0" applyFont="1" applyFill="1" applyBorder="1" applyAlignment="1" applyProtection="1">
      <alignment horizontal="center" vertical="center"/>
      <protection locked="0"/>
    </xf>
    <xf numFmtId="0" fontId="6" fillId="16" borderId="94" xfId="0" applyFont="1" applyFill="1" applyBorder="1" applyAlignment="1" applyProtection="1">
      <alignment horizontal="right" vertical="center"/>
      <protection locked="0"/>
    </xf>
    <xf numFmtId="0" fontId="6" fillId="16" borderId="2" xfId="0" applyFont="1" applyFill="1" applyBorder="1" applyAlignment="1" applyProtection="1">
      <alignment horizontal="right" vertical="center"/>
      <protection locked="0"/>
    </xf>
    <xf numFmtId="0" fontId="18" fillId="3" borderId="94" xfId="7" applyFill="1" applyBorder="1" applyAlignment="1" applyProtection="1">
      <alignment horizontal="center" vertical="center" wrapText="1"/>
      <protection locked="0"/>
    </xf>
    <xf numFmtId="0" fontId="18" fillId="3" borderId="2" xfId="7" applyFill="1" applyBorder="1" applyAlignment="1" applyProtection="1">
      <alignment horizontal="center" vertical="center" wrapText="1"/>
      <protection locked="0"/>
    </xf>
    <xf numFmtId="166" fontId="5" fillId="8" borderId="2" xfId="0" applyNumberFormat="1" applyFont="1" applyFill="1" applyBorder="1" applyAlignment="1">
      <alignment horizontal="right" vertical="center"/>
    </xf>
    <xf numFmtId="0" fontId="12" fillId="3" borderId="28" xfId="1" applyFont="1" applyFill="1" applyBorder="1" applyAlignment="1">
      <alignment vertical="center"/>
    </xf>
    <xf numFmtId="0" fontId="12" fillId="3" borderId="1" xfId="1" applyFont="1" applyFill="1" applyBorder="1" applyAlignment="1">
      <alignment vertical="center"/>
    </xf>
    <xf numFmtId="0" fontId="12" fillId="3" borderId="22" xfId="1" applyFont="1" applyFill="1" applyBorder="1" applyAlignment="1">
      <alignment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0" fontId="20" fillId="0" borderId="9" xfId="0" applyFont="1" applyBorder="1" applyAlignment="1">
      <alignment horizontal="center" vertical="center"/>
    </xf>
    <xf numFmtId="0" fontId="0" fillId="0" borderId="10" xfId="0"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166" fontId="5" fillId="8" borderId="10" xfId="0" applyNumberFormat="1" applyFont="1" applyFill="1" applyBorder="1" applyAlignment="1">
      <alignment horizontal="right" vertical="center"/>
    </xf>
    <xf numFmtId="166" fontId="5" fillId="8" borderId="9" xfId="0" applyNumberFormat="1" applyFont="1" applyFill="1" applyBorder="1" applyAlignment="1">
      <alignment horizontal="right" vertical="center"/>
    </xf>
    <xf numFmtId="0" fontId="5" fillId="0" borderId="2" xfId="0" applyFont="1" applyBorder="1" applyAlignment="1">
      <alignment horizontal="center" vertical="center"/>
    </xf>
    <xf numFmtId="0" fontId="5" fillId="0" borderId="27" xfId="0" applyFont="1" applyBorder="1" applyAlignment="1">
      <alignment horizontal="center" vertical="center"/>
    </xf>
    <xf numFmtId="0" fontId="5" fillId="0" borderId="21" xfId="0" applyFont="1" applyBorder="1" applyAlignment="1">
      <alignment horizontal="center" vertical="center"/>
    </xf>
    <xf numFmtId="0" fontId="5" fillId="0" borderId="29" xfId="0" applyFont="1" applyBorder="1" applyAlignment="1">
      <alignment horizontal="center" vertical="center"/>
    </xf>
    <xf numFmtId="166" fontId="5" fillId="8" borderId="27" xfId="0" applyNumberFormat="1" applyFont="1" applyFill="1" applyBorder="1" applyAlignment="1">
      <alignment horizontal="right" vertical="center"/>
    </xf>
    <xf numFmtId="166" fontId="5" fillId="8" borderId="29" xfId="0" applyNumberFormat="1" applyFont="1" applyFill="1" applyBorder="1" applyAlignment="1">
      <alignment horizontal="right" vertical="center"/>
    </xf>
    <xf numFmtId="0" fontId="23" fillId="5" borderId="32" xfId="1" applyFont="1" applyFill="1" applyBorder="1" applyAlignment="1">
      <alignment horizontal="center" vertical="center"/>
    </xf>
    <xf numFmtId="0" fontId="24" fillId="5" borderId="34" xfId="1" applyFont="1" applyFill="1" applyBorder="1" applyAlignment="1">
      <alignment horizontal="center" vertical="center"/>
    </xf>
    <xf numFmtId="0" fontId="24" fillId="5" borderId="33" xfId="1" applyFont="1" applyFill="1" applyBorder="1" applyAlignment="1">
      <alignment horizontal="center" vertical="center"/>
    </xf>
    <xf numFmtId="0" fontId="22" fillId="3" borderId="30" xfId="0" applyFont="1" applyFill="1" applyBorder="1" applyAlignment="1">
      <alignment horizontal="center" vertical="center"/>
    </xf>
    <xf numFmtId="0" fontId="22" fillId="3" borderId="35" xfId="0" applyFont="1" applyFill="1" applyBorder="1" applyAlignment="1">
      <alignment horizontal="center" vertical="center"/>
    </xf>
    <xf numFmtId="0" fontId="22" fillId="3" borderId="36" xfId="0" applyFont="1" applyFill="1" applyBorder="1" applyAlignment="1">
      <alignment horizontal="center" vertical="center"/>
    </xf>
    <xf numFmtId="0" fontId="22" fillId="6" borderId="30" xfId="0" applyFont="1" applyFill="1" applyBorder="1" applyAlignment="1">
      <alignment horizontal="center" vertical="center"/>
    </xf>
    <xf numFmtId="0" fontId="22" fillId="6" borderId="35" xfId="0" applyFont="1" applyFill="1" applyBorder="1" applyAlignment="1">
      <alignment horizontal="center" vertical="center"/>
    </xf>
    <xf numFmtId="0" fontId="22" fillId="6" borderId="36" xfId="0" applyFont="1" applyFill="1" applyBorder="1" applyAlignment="1">
      <alignment horizontal="center" vertical="center"/>
    </xf>
    <xf numFmtId="0" fontId="5" fillId="14" borderId="2" xfId="0" applyFont="1" applyFill="1" applyBorder="1" applyAlignment="1"/>
    <xf numFmtId="0" fontId="5" fillId="20" borderId="24" xfId="0" applyFont="1" applyFill="1" applyBorder="1" applyAlignment="1">
      <alignment horizontal="center" wrapText="1"/>
    </xf>
    <xf numFmtId="0" fontId="15" fillId="14" borderId="39" xfId="0" applyFont="1" applyFill="1" applyBorder="1" applyAlignment="1"/>
    <xf numFmtId="0" fontId="15" fillId="14" borderId="24" xfId="0" applyFont="1" applyFill="1" applyBorder="1" applyAlignment="1"/>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16" xfId="0" applyFont="1" applyBorder="1" applyAlignment="1">
      <alignment vertical="center" wrapText="1"/>
    </xf>
    <xf numFmtId="0" fontId="4" fillId="0" borderId="11" xfId="0" applyFont="1" applyBorder="1" applyAlignment="1">
      <alignment vertical="center" wrapText="1"/>
    </xf>
    <xf numFmtId="0" fontId="4" fillId="0" borderId="18" xfId="0" applyFont="1" applyBorder="1" applyAlignment="1">
      <alignment vertical="center" wrapText="1"/>
    </xf>
    <xf numFmtId="0" fontId="5" fillId="13" borderId="12" xfId="0" applyFont="1" applyFill="1" applyBorder="1" applyAlignment="1">
      <alignment horizontal="left" vertical="center" wrapText="1"/>
    </xf>
    <xf numFmtId="0" fontId="5" fillId="13" borderId="13" xfId="0" applyFont="1" applyFill="1" applyBorder="1" applyAlignment="1">
      <alignment horizontal="left" vertical="center" wrapText="1"/>
    </xf>
    <xf numFmtId="0" fontId="5" fillId="13" borderId="14" xfId="0" applyFont="1" applyFill="1" applyBorder="1" applyAlignment="1">
      <alignment horizontal="left" vertical="center" wrapText="1"/>
    </xf>
    <xf numFmtId="0" fontId="5" fillId="13" borderId="16" xfId="0" applyFont="1" applyFill="1" applyBorder="1" applyAlignment="1">
      <alignment horizontal="left" vertical="center" wrapText="1"/>
    </xf>
    <xf numFmtId="0" fontId="5" fillId="13" borderId="11" xfId="0" applyFont="1" applyFill="1" applyBorder="1" applyAlignment="1">
      <alignment horizontal="left" vertical="center" wrapText="1"/>
    </xf>
    <xf numFmtId="0" fontId="5" fillId="13" borderId="18" xfId="0" applyFont="1" applyFill="1" applyBorder="1" applyAlignment="1">
      <alignment horizontal="left" vertical="center" wrapText="1"/>
    </xf>
    <xf numFmtId="166" fontId="12" fillId="0" borderId="29" xfId="1" applyNumberFormat="1" applyFont="1" applyBorder="1" applyAlignment="1" applyProtection="1">
      <alignment horizontal="right" vertical="center"/>
      <protection locked="0"/>
    </xf>
    <xf numFmtId="166" fontId="12" fillId="0" borderId="17" xfId="1" applyNumberFormat="1" applyFont="1" applyBorder="1" applyAlignment="1" applyProtection="1">
      <alignment horizontal="right" vertical="center"/>
      <protection locked="0"/>
    </xf>
    <xf numFmtId="0" fontId="12" fillId="0" borderId="29" xfId="1" applyFont="1" applyBorder="1" applyAlignment="1" applyProtection="1">
      <alignment horizontal="right" vertical="center"/>
      <protection locked="0"/>
    </xf>
    <xf numFmtId="0" fontId="12" fillId="0" borderId="17" xfId="1" applyFont="1" applyBorder="1" applyAlignment="1" applyProtection="1">
      <alignment horizontal="right" vertical="center"/>
      <protection locked="0"/>
    </xf>
    <xf numFmtId="0" fontId="6" fillId="3" borderId="0" xfId="0" applyFont="1" applyFill="1" applyAlignment="1">
      <alignment horizontal="center" vertical="center" wrapText="1"/>
    </xf>
    <xf numFmtId="0" fontId="12" fillId="3" borderId="23" xfId="1" applyFont="1" applyFill="1" applyBorder="1" applyAlignment="1">
      <alignment vertical="center"/>
    </xf>
    <xf numFmtId="0" fontId="12" fillId="4" borderId="23" xfId="1" applyFont="1" applyFill="1" applyBorder="1" applyAlignment="1">
      <alignment vertical="center"/>
    </xf>
    <xf numFmtId="0" fontId="12" fillId="4" borderId="22" xfId="1" applyFont="1" applyFill="1" applyBorder="1" applyAlignment="1">
      <alignment vertical="center"/>
    </xf>
    <xf numFmtId="165" fontId="12" fillId="0" borderId="2" xfId="2" applyFont="1" applyBorder="1" applyAlignment="1">
      <alignment horizontal="center" vertical="center"/>
    </xf>
    <xf numFmtId="0" fontId="0" fillId="8" borderId="5" xfId="0" applyFill="1" applyBorder="1" applyAlignment="1">
      <alignment horizontal="left" vertical="center"/>
    </xf>
    <xf numFmtId="0" fontId="0" fillId="8" borderId="1" xfId="0" applyFill="1" applyBorder="1" applyAlignment="1">
      <alignment horizontal="left" vertical="center"/>
    </xf>
    <xf numFmtId="165" fontId="8" fillId="8" borderId="5" xfId="2" applyFont="1" applyFill="1" applyBorder="1" applyAlignment="1">
      <alignment horizontal="left" vertical="center"/>
    </xf>
    <xf numFmtId="0" fontId="5" fillId="8" borderId="2" xfId="0" applyFont="1" applyFill="1" applyBorder="1" applyAlignment="1">
      <alignment horizontal="center" vertical="center"/>
    </xf>
    <xf numFmtId="0" fontId="8" fillId="3" borderId="10" xfId="1" applyFont="1" applyFill="1" applyBorder="1" applyAlignment="1" applyProtection="1">
      <alignment horizontal="center" vertical="center"/>
      <protection locked="0"/>
    </xf>
    <xf numFmtId="0" fontId="8" fillId="3" borderId="5" xfId="1" applyFont="1" applyFill="1" applyBorder="1" applyAlignment="1" applyProtection="1">
      <alignment horizontal="center" vertical="center"/>
      <protection locked="0"/>
    </xf>
    <xf numFmtId="0" fontId="8" fillId="3" borderId="9" xfId="1" applyFont="1" applyFill="1" applyBorder="1" applyAlignment="1" applyProtection="1">
      <alignment horizontal="center" vertical="center"/>
      <protection locked="0"/>
    </xf>
    <xf numFmtId="0" fontId="6" fillId="3" borderId="23" xfId="0" applyFont="1" applyFill="1" applyBorder="1" applyAlignment="1">
      <alignment horizontal="center"/>
    </xf>
    <xf numFmtId="0" fontId="6" fillId="3" borderId="22" xfId="0" applyFont="1" applyFill="1" applyBorder="1" applyAlignment="1">
      <alignment horizontal="center"/>
    </xf>
    <xf numFmtId="0" fontId="6" fillId="3" borderId="62" xfId="0" applyFont="1" applyFill="1" applyBorder="1" applyAlignment="1">
      <alignment horizontal="center"/>
    </xf>
    <xf numFmtId="0" fontId="18" fillId="13" borderId="61" xfId="7" applyFill="1" applyBorder="1" applyAlignment="1">
      <alignment horizontal="center" vertical="center" wrapText="1"/>
    </xf>
    <xf numFmtId="0" fontId="18" fillId="13" borderId="63" xfId="7" applyFill="1" applyBorder="1" applyAlignment="1">
      <alignment horizontal="center" vertical="center" wrapText="1"/>
    </xf>
    <xf numFmtId="0" fontId="18" fillId="13" borderId="64" xfId="7" applyFill="1" applyBorder="1" applyAlignment="1">
      <alignment horizontal="center" vertical="center" wrapText="1"/>
    </xf>
    <xf numFmtId="0" fontId="8" fillId="8" borderId="10" xfId="1" applyFont="1" applyFill="1" applyBorder="1" applyAlignment="1">
      <alignment horizontal="center" vertical="center"/>
    </xf>
    <xf numFmtId="0" fontId="8" fillId="8" borderId="5" xfId="1" applyFont="1" applyFill="1" applyBorder="1" applyAlignment="1">
      <alignment horizontal="center" vertical="center"/>
    </xf>
    <xf numFmtId="0" fontId="8" fillId="8" borderId="9" xfId="1" applyFont="1" applyFill="1" applyBorder="1" applyAlignment="1">
      <alignment horizontal="center" vertical="center"/>
    </xf>
    <xf numFmtId="0" fontId="5" fillId="8" borderId="27" xfId="0" applyFont="1" applyFill="1" applyBorder="1" applyAlignment="1">
      <alignment horizontal="center" vertical="center"/>
    </xf>
    <xf numFmtId="0" fontId="5" fillId="8" borderId="21" xfId="0" applyFont="1" applyFill="1" applyBorder="1" applyAlignment="1">
      <alignment horizontal="center" vertical="center"/>
    </xf>
    <xf numFmtId="0" fontId="5" fillId="8" borderId="29" xfId="0" applyFont="1" applyFill="1" applyBorder="1" applyAlignment="1">
      <alignment horizontal="center" vertical="center"/>
    </xf>
    <xf numFmtId="0" fontId="0" fillId="8" borderId="10" xfId="0" applyFill="1" applyBorder="1" applyAlignment="1">
      <alignment horizontal="center" vertical="center"/>
    </xf>
    <xf numFmtId="0" fontId="5" fillId="8" borderId="5" xfId="0" applyFont="1" applyFill="1" applyBorder="1" applyAlignment="1">
      <alignment horizontal="center" vertical="center"/>
    </xf>
    <xf numFmtId="0" fontId="5" fillId="8" borderId="9" xfId="0" applyFont="1" applyFill="1" applyBorder="1" applyAlignment="1">
      <alignment horizontal="center" vertical="center"/>
    </xf>
    <xf numFmtId="0" fontId="5" fillId="0" borderId="10" xfId="0" applyFont="1" applyBorder="1" applyAlignment="1">
      <alignment horizontal="center" vertical="center"/>
    </xf>
    <xf numFmtId="0" fontId="12" fillId="4" borderId="23" xfId="1" applyFont="1" applyFill="1" applyBorder="1" applyAlignment="1" applyProtection="1">
      <alignment vertical="center"/>
    </xf>
    <xf numFmtId="0" fontId="12" fillId="4" borderId="22" xfId="1" applyFont="1" applyFill="1" applyBorder="1" applyAlignment="1" applyProtection="1">
      <alignment vertical="center"/>
    </xf>
    <xf numFmtId="0" fontId="12" fillId="4" borderId="1" xfId="1" applyFont="1" applyFill="1" applyBorder="1" applyAlignment="1" applyProtection="1">
      <alignment vertical="center"/>
    </xf>
    <xf numFmtId="0" fontId="12" fillId="0" borderId="5" xfId="1" applyFont="1" applyBorder="1" applyAlignment="1">
      <alignment horizontal="center" vertical="center"/>
    </xf>
    <xf numFmtId="166" fontId="5" fillId="8" borderId="10" xfId="0" applyNumberFormat="1" applyFont="1" applyFill="1" applyBorder="1" applyAlignment="1">
      <alignment horizontal="center" vertical="center"/>
    </xf>
    <xf numFmtId="166" fontId="5" fillId="8" borderId="9" xfId="0" applyNumberFormat="1" applyFont="1" applyFill="1" applyBorder="1" applyAlignment="1">
      <alignment horizontal="center" vertical="center"/>
    </xf>
    <xf numFmtId="166" fontId="5" fillId="8" borderId="27" xfId="0" applyNumberFormat="1" applyFont="1" applyFill="1" applyBorder="1" applyAlignment="1">
      <alignment horizontal="center" vertical="center"/>
    </xf>
    <xf numFmtId="166" fontId="5" fillId="8" borderId="29" xfId="0" applyNumberFormat="1" applyFont="1" applyFill="1" applyBorder="1" applyAlignment="1">
      <alignment horizontal="center" vertical="center"/>
    </xf>
    <xf numFmtId="0" fontId="6" fillId="0" borderId="4" xfId="0" applyFont="1" applyBorder="1" applyAlignment="1">
      <alignment horizontal="center" vertical="center"/>
    </xf>
    <xf numFmtId="0" fontId="22" fillId="8" borderId="30" xfId="0" applyFont="1" applyFill="1" applyBorder="1" applyAlignment="1">
      <alignment horizontal="center" vertical="center"/>
    </xf>
    <xf numFmtId="0" fontId="22" fillId="8" borderId="35" xfId="0" applyFont="1" applyFill="1" applyBorder="1" applyAlignment="1">
      <alignment horizontal="center" vertical="center"/>
    </xf>
    <xf numFmtId="0" fontId="22" fillId="8" borderId="36" xfId="0" applyFont="1" applyFill="1" applyBorder="1" applyAlignment="1">
      <alignment horizontal="center" vertical="center"/>
    </xf>
    <xf numFmtId="0" fontId="22" fillId="14" borderId="30" xfId="0" applyFont="1" applyFill="1" applyBorder="1" applyAlignment="1">
      <alignment horizontal="center" vertical="center"/>
    </xf>
    <xf numFmtId="0" fontId="22" fillId="14" borderId="35" xfId="0" applyFont="1" applyFill="1" applyBorder="1" applyAlignment="1">
      <alignment horizontal="center" vertical="center"/>
    </xf>
    <xf numFmtId="0" fontId="22" fillId="14" borderId="36" xfId="0" applyFont="1" applyFill="1" applyBorder="1" applyAlignment="1">
      <alignment horizontal="center" vertical="center"/>
    </xf>
    <xf numFmtId="0" fontId="22" fillId="15" borderId="30" xfId="0" applyFont="1" applyFill="1" applyBorder="1" applyAlignment="1">
      <alignment horizontal="center" vertical="center"/>
    </xf>
    <xf numFmtId="0" fontId="22" fillId="15" borderId="35" xfId="0" applyFont="1" applyFill="1" applyBorder="1" applyAlignment="1">
      <alignment horizontal="center" vertical="center"/>
    </xf>
    <xf numFmtId="0" fontId="22" fillId="15" borderId="36" xfId="0" applyFont="1" applyFill="1" applyBorder="1" applyAlignment="1">
      <alignment horizontal="center" vertical="center"/>
    </xf>
    <xf numFmtId="0" fontId="25" fillId="0" borderId="11" xfId="1" applyFont="1" applyBorder="1" applyAlignment="1">
      <alignment horizontal="left" vertical="center"/>
    </xf>
    <xf numFmtId="0" fontId="20" fillId="16" borderId="35" xfId="0" applyFont="1" applyFill="1" applyBorder="1" applyAlignment="1">
      <alignment horizontal="center" vertical="center"/>
    </xf>
    <xf numFmtId="166" fontId="12" fillId="2" borderId="30" xfId="1" applyNumberFormat="1" applyFont="1" applyFill="1" applyBorder="1" applyAlignment="1" applyProtection="1">
      <alignment horizontal="center" vertical="center"/>
    </xf>
    <xf numFmtId="166" fontId="12" fillId="2" borderId="36" xfId="1" applyNumberFormat="1" applyFont="1" applyFill="1" applyBorder="1" applyAlignment="1" applyProtection="1">
      <alignment horizontal="center" vertical="center"/>
    </xf>
    <xf numFmtId="0" fontId="5" fillId="14" borderId="37" xfId="0" applyFont="1" applyFill="1" applyBorder="1" applyAlignment="1"/>
    <xf numFmtId="0" fontId="5" fillId="14" borderId="17" xfId="0" applyFont="1" applyFill="1" applyBorder="1" applyAlignment="1"/>
    <xf numFmtId="0" fontId="5" fillId="14" borderId="17" xfId="0" applyFont="1" applyFill="1" applyBorder="1" applyAlignment="1">
      <alignment horizontal="center"/>
    </xf>
    <xf numFmtId="0" fontId="12" fillId="15" borderId="28" xfId="1" applyFont="1" applyFill="1" applyBorder="1" applyAlignment="1">
      <alignment horizontal="center" vertical="center"/>
    </xf>
    <xf numFmtId="0" fontId="12" fillId="15" borderId="1" xfId="1" applyFont="1" applyFill="1" applyBorder="1" applyAlignment="1">
      <alignment horizontal="center" vertical="center"/>
    </xf>
    <xf numFmtId="0" fontId="12" fillId="15" borderId="26" xfId="1" applyFont="1" applyFill="1" applyBorder="1" applyAlignment="1">
      <alignment horizontal="center" vertical="center"/>
    </xf>
    <xf numFmtId="0" fontId="5" fillId="14" borderId="24" xfId="0" applyFont="1" applyFill="1" applyBorder="1" applyAlignment="1">
      <alignment horizontal="center"/>
    </xf>
    <xf numFmtId="0" fontId="0" fillId="0" borderId="2" xfId="0" applyBorder="1" applyAlignment="1">
      <alignment horizontal="center"/>
    </xf>
    <xf numFmtId="0" fontId="5" fillId="0" borderId="2" xfId="0" applyFont="1" applyBorder="1" applyAlignment="1">
      <alignment horizontal="center"/>
    </xf>
    <xf numFmtId="0" fontId="6" fillId="15" borderId="7" xfId="0" applyFont="1" applyFill="1" applyBorder="1" applyAlignment="1">
      <alignment horizontal="center"/>
    </xf>
    <xf numFmtId="0" fontId="12" fillId="5" borderId="23" xfId="1" applyFont="1" applyFill="1" applyBorder="1" applyAlignment="1">
      <alignment horizontal="center" vertical="center"/>
    </xf>
    <xf numFmtId="0" fontId="12" fillId="5" borderId="22" xfId="1" applyFont="1" applyFill="1" applyBorder="1" applyAlignment="1">
      <alignment horizontal="center" vertical="center"/>
    </xf>
    <xf numFmtId="0" fontId="0" fillId="0" borderId="10" xfId="0" applyBorder="1" applyAlignment="1"/>
    <xf numFmtId="0" fontId="0" fillId="0" borderId="5" xfId="0" applyBorder="1" applyAlignment="1"/>
    <xf numFmtId="0" fontId="0" fillId="0" borderId="9" xfId="0" applyBorder="1" applyAlignment="1"/>
    <xf numFmtId="0" fontId="0" fillId="0" borderId="8" xfId="0" applyBorder="1" applyAlignment="1">
      <alignment horizontal="left" vertical="top" wrapText="1"/>
    </xf>
    <xf numFmtId="0" fontId="0" fillId="0" borderId="4" xfId="0" applyBorder="1" applyAlignment="1">
      <alignment horizontal="left" vertical="top" wrapText="1"/>
    </xf>
    <xf numFmtId="0" fontId="0" fillId="0" borderId="45" xfId="0" applyBorder="1" applyAlignment="1">
      <alignment horizontal="left" vertical="top" wrapText="1"/>
    </xf>
    <xf numFmtId="0" fontId="0" fillId="0" borderId="28" xfId="0" applyBorder="1" applyAlignment="1">
      <alignment horizontal="left" vertical="top" wrapText="1"/>
    </xf>
    <xf numFmtId="0" fontId="0" fillId="0" borderId="1" xfId="0" applyBorder="1" applyAlignment="1">
      <alignment horizontal="left" vertical="top" wrapText="1"/>
    </xf>
    <xf numFmtId="0" fontId="0" fillId="0" borderId="26" xfId="0" applyBorder="1" applyAlignment="1">
      <alignment horizontal="left" vertical="top" wrapText="1"/>
    </xf>
    <xf numFmtId="0" fontId="28" fillId="0" borderId="0" xfId="0" applyFont="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8" xfId="0" applyBorder="1" applyAlignment="1">
      <alignment wrapText="1"/>
    </xf>
    <xf numFmtId="0" fontId="0" fillId="0" borderId="4" xfId="0" applyBorder="1" applyAlignment="1">
      <alignment wrapText="1"/>
    </xf>
    <xf numFmtId="0" fontId="0" fillId="0" borderId="45" xfId="0" applyBorder="1" applyAlignment="1">
      <alignment wrapText="1"/>
    </xf>
    <xf numFmtId="0" fontId="0" fillId="0" borderId="3" xfId="0" applyBorder="1" applyAlignment="1">
      <alignment wrapText="1"/>
    </xf>
    <xf numFmtId="0" fontId="0" fillId="0" borderId="0" xfId="0" applyAlignment="1">
      <alignment wrapText="1"/>
    </xf>
    <xf numFmtId="0" fontId="0" fillId="0" borderId="6" xfId="0" applyBorder="1" applyAlignment="1">
      <alignment wrapText="1"/>
    </xf>
    <xf numFmtId="0" fontId="0" fillId="0" borderId="28" xfId="0" applyBorder="1" applyAlignment="1">
      <alignment wrapText="1"/>
    </xf>
    <xf numFmtId="0" fontId="0" fillId="0" borderId="1" xfId="0" applyBorder="1" applyAlignment="1">
      <alignment wrapText="1"/>
    </xf>
    <xf numFmtId="0" fontId="0" fillId="0" borderId="26" xfId="0" applyBorder="1" applyAlignment="1">
      <alignment wrapText="1"/>
    </xf>
    <xf numFmtId="165" fontId="8" fillId="2" borderId="10" xfId="2" applyFont="1" applyFill="1" applyBorder="1" applyAlignment="1">
      <alignment horizontal="left" vertical="center"/>
    </xf>
    <xf numFmtId="165" fontId="8" fillId="2" borderId="5" xfId="2" applyFont="1" applyFill="1" applyBorder="1" applyAlignment="1">
      <alignment horizontal="left" vertical="center"/>
    </xf>
    <xf numFmtId="165" fontId="8" fillId="2" borderId="9" xfId="2" applyFont="1" applyFill="1" applyBorder="1" applyAlignment="1">
      <alignment horizontal="left" vertical="center"/>
    </xf>
  </cellXfs>
  <cellStyles count="10">
    <cellStyle name="Comma" xfId="9" builtinId="3"/>
    <cellStyle name="Comma 2" xfId="3" xr:uid="{00000000-0005-0000-0000-000001000000}"/>
    <cellStyle name="Currency" xfId="8" builtinId="4"/>
    <cellStyle name="Currency 2" xfId="4" xr:uid="{00000000-0005-0000-0000-000003000000}"/>
    <cellStyle name="Hyperlink" xfId="7" builtinId="8"/>
    <cellStyle name="Normal" xfId="0" builtinId="0"/>
    <cellStyle name="Normal 4" xfId="2" xr:uid="{00000000-0005-0000-0000-000006000000}"/>
    <cellStyle name="Normal_FIRSTBUD" xfId="1" xr:uid="{00000000-0005-0000-0000-000007000000}"/>
    <cellStyle name="Normal_NSFBUD" xfId="6" xr:uid="{00000000-0005-0000-0000-000008000000}"/>
    <cellStyle name="Percent" xfId="5" builtinId="5"/>
  </cellStyles>
  <dxfs count="4">
    <dxf>
      <fill>
        <patternFill>
          <bgColor theme="5" tint="0.59996337778862885"/>
        </patternFill>
      </fill>
    </dxf>
    <dxf>
      <font>
        <color rgb="FF9C0006"/>
      </font>
      <fill>
        <patternFill>
          <bgColor rgb="FFFFC7CE"/>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6E7E6"/>
      <color rgb="FFFFFFCC"/>
      <color rgb="FFF4F3EC"/>
      <color rgb="FF937CB2"/>
      <color rgb="FFFFFFEB"/>
      <color rgb="FFF4F7ED"/>
      <color rgb="FFBDFFD3"/>
      <color rgb="FFA08BBB"/>
      <color rgb="FF163D46"/>
      <color rgb="FFFEED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1</xdr:colOff>
      <xdr:row>0</xdr:row>
      <xdr:rowOff>358139</xdr:rowOff>
    </xdr:from>
    <xdr:to>
      <xdr:col>25</xdr:col>
      <xdr:colOff>281940</xdr:colOff>
      <xdr:row>1</xdr:row>
      <xdr:rowOff>739140</xdr:rowOff>
    </xdr:to>
    <mc:AlternateContent xmlns:mc="http://schemas.openxmlformats.org/markup-compatibility/2006" xmlns:a14="http://schemas.microsoft.com/office/drawing/2010/main">
      <mc:Choice Requires="a14">
        <xdr:sp macro="" textlink="">
          <xdr:nvSpPr>
            <xdr:cNvPr id="6" name="TextBox 2">
              <a:extLst>
                <a:ext uri="{FF2B5EF4-FFF2-40B4-BE49-F238E27FC236}">
                  <a16:creationId xmlns:a16="http://schemas.microsoft.com/office/drawing/2014/main" id="{00000000-0008-0000-0000-000006000000}"/>
                </a:ext>
              </a:extLst>
            </xdr:cNvPr>
            <xdr:cNvSpPr txBox="1"/>
          </xdr:nvSpPr>
          <xdr:spPr>
            <a:xfrm>
              <a:off x="11475721" y="358139"/>
              <a:ext cx="6126479" cy="73914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marL="0" marR="0">
                <a:lnSpc>
                  <a:spcPct val="100000"/>
                </a:lnSpc>
                <a:spcBef>
                  <a:spcPts val="0"/>
                </a:spcBef>
                <a:spcAft>
                  <a:spcPts val="0"/>
                </a:spcAft>
              </a:pPr>
              <a:r>
                <a:rPr lang="en-US" sz="1000" b="1" i="1">
                  <a:solidFill>
                    <a:schemeClr val="tx1">
                      <a:lumMod val="50000"/>
                      <a:lumOff val="50000"/>
                    </a:schemeClr>
                  </a:solidFill>
                  <a:effectLst/>
                  <a:latin typeface="+mn-lt"/>
                  <a:ea typeface="Times New Roman" panose="02020603050405020304" pitchFamily="18" charset="0"/>
                  <a:cs typeface="Times New Roman" panose="02020603050405020304" pitchFamily="18" charset="0"/>
                </a:rPr>
                <a:t>Formulas: </a:t>
              </a:r>
            </a:p>
            <a:p>
              <a:pPr marL="0" marR="0">
                <a:lnSpc>
                  <a:spcPct val="100000"/>
                </a:lnSpc>
                <a:spcBef>
                  <a:spcPts val="0"/>
                </a:spcBef>
                <a:spcAft>
                  <a:spcPts val="0"/>
                </a:spcAft>
              </a:pPr>
              <a14:m>
                <m:oMathPara xmlns:m="http://schemas.openxmlformats.org/officeDocument/2006/math">
                  <m:oMathParaPr>
                    <m:jc m:val="left"/>
                  </m:oMathParaPr>
                  <m:oMath xmlns:m="http://schemas.openxmlformats.org/officeDocument/2006/math">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𝐼𝐵𝑆</m:t>
                    </m:r>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m:t>
                    </m:r>
                    <m:d>
                      <m:dPr>
                        <m:ctrlP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ctrlPr>
                      </m:dPr>
                      <m:e>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𝐹𝑎𝑐𝑢𝑙𝑡𝑦</m:t>
                        </m:r>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 </m:t>
                        </m:r>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𝐶𝑜𝑚𝑝𝑒𝑛𝑠𝑎𝑡𝑖𝑜𝑛</m:t>
                        </m:r>
                      </m:e>
                    </m:d>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 </m:t>
                    </m:r>
                    <m:d>
                      <m:dPr>
                        <m:ctrlP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ctrlPr>
                      </m:dPr>
                      <m:e>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𝐴𝑑𝑚𝑖𝑛</m:t>
                        </m:r>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 </m:t>
                        </m:r>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𝑆𝑢𝑝𝑝𝑙𝑒𝑚𝑒𝑛𝑡</m:t>
                        </m:r>
                      </m:e>
                    </m:d>
                  </m:oMath>
                </m:oMathPara>
              </a14:m>
              <a:endParaRPr lang="en-US" sz="1000">
                <a:solidFill>
                  <a:schemeClr val="tx1">
                    <a:lumMod val="50000"/>
                    <a:lumOff val="50000"/>
                  </a:schemeClr>
                </a:solidFill>
                <a:effectLst/>
                <a:latin typeface="+mn-lt"/>
                <a:ea typeface="Calibri" panose="020F0502020204030204" pitchFamily="34" charset="0"/>
                <a:cs typeface="Times New Roman" panose="02020603050405020304" pitchFamily="18" charset="0"/>
              </a:endParaRPr>
            </a:p>
            <a:p>
              <a:pPr marL="0" marR="0">
                <a:lnSpc>
                  <a:spcPct val="100000"/>
                </a:lnSpc>
                <a:spcBef>
                  <a:spcPts val="0"/>
                </a:spcBef>
                <a:spcAft>
                  <a:spcPts val="0"/>
                </a:spcAft>
              </a:pPr>
              <a:endParaRPr lang="en-US" sz="300">
                <a:solidFill>
                  <a:schemeClr val="tx1">
                    <a:lumMod val="50000"/>
                    <a:lumOff val="50000"/>
                  </a:schemeClr>
                </a:solidFill>
                <a:effectLst/>
                <a:latin typeface="+mn-lt"/>
                <a:ea typeface="Calibri" panose="020F0502020204030204" pitchFamily="34" charset="0"/>
                <a:cs typeface="Times New Roman" panose="02020603050405020304" pitchFamily="18" charset="0"/>
              </a:endParaRPr>
            </a:p>
            <a:p>
              <a:pPr marL="0" marR="0">
                <a:lnSpc>
                  <a:spcPct val="100000"/>
                </a:lnSpc>
                <a:spcBef>
                  <a:spcPts val="0"/>
                </a:spcBef>
                <a:spcAft>
                  <a:spcPts val="0"/>
                </a:spcAft>
              </a:pPr>
              <a14:m>
                <m:oMathPara xmlns:m="http://schemas.openxmlformats.org/officeDocument/2006/math">
                  <m:oMathParaPr>
                    <m:jc m:val="left"/>
                  </m:oMathParaPr>
                  <m:oMath xmlns:m="http://schemas.openxmlformats.org/officeDocument/2006/math">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𝐼𝐵𝑆</m:t>
                    </m:r>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 </m:t>
                    </m:r>
                    <m:r>
                      <a:rPr lang="en-US" sz="1000" b="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𝑀𝑜𝑛𝑡h𝑙𝑦</m:t>
                    </m:r>
                    <m:r>
                      <a:rPr lang="en-US" sz="1000" b="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 </m:t>
                    </m:r>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𝑅𝑎𝑡𝑒</m:t>
                    </m:r>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m:t>
                    </m:r>
                    <m:d>
                      <m:dPr>
                        <m:ctrlP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ctrlPr>
                      </m:dPr>
                      <m:e>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𝐹𝑎𝑐𝑢𝑙𝑡𝑦</m:t>
                        </m:r>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 </m:t>
                        </m:r>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𝐶𝑜𝑚𝑝𝑒𝑛𝑠𝑎𝑡𝑖𝑜𝑛</m:t>
                        </m:r>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m:t>
                        </m:r>
                        <m:r>
                          <a:rPr lang="en-US" sz="1000" b="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𝐴𝑝𝑝𝑡</m:t>
                        </m:r>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 </m:t>
                        </m:r>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𝑇𝑒𝑟𝑚</m:t>
                        </m:r>
                      </m:e>
                    </m:d>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m:t>
                    </m:r>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𝐴𝑑𝑚𝑖𝑛</m:t>
                    </m:r>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 </m:t>
                    </m:r>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𝑆𝑢𝑝𝑝𝑙𝑒𝑚𝑒𝑛𝑡</m:t>
                    </m:r>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 ÷</m:t>
                    </m:r>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𝐴𝑑𝑚𝑖𝑛</m:t>
                    </m:r>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 </m:t>
                    </m:r>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𝑇𝑒𝑟𝑚</m:t>
                    </m:r>
                    <m:r>
                      <a:rPr lang="en-US" sz="1000" i="1">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m:t>)</m:t>
                    </m:r>
                  </m:oMath>
                </m:oMathPara>
              </a14:m>
              <a:endParaRPr lang="en-US" sz="1000">
                <a:solidFill>
                  <a:schemeClr val="tx1">
                    <a:lumMod val="50000"/>
                    <a:lumOff val="50000"/>
                  </a:schemeClr>
                </a:solidFill>
                <a:effectLst/>
                <a:latin typeface="+mn-lt"/>
                <a:ea typeface="Calibri" panose="020F0502020204030204" pitchFamily="34" charset="0"/>
                <a:cs typeface="Times New Roman" panose="02020603050405020304" pitchFamily="18" charset="0"/>
              </a:endParaRPr>
            </a:p>
          </xdr:txBody>
        </xdr:sp>
      </mc:Choice>
      <mc:Fallback xmlns="">
        <xdr:sp macro="" textlink="">
          <xdr:nvSpPr>
            <xdr:cNvPr id="6" name="TextBox 2">
              <a:extLst>
                <a:ext uri="{FF2B5EF4-FFF2-40B4-BE49-F238E27FC236}">
                  <a16:creationId xmlns:a16="http://schemas.microsoft.com/office/drawing/2014/main" id="{6F2D0A1F-64B9-4E10-AF2D-EB4E86E5BAA7}"/>
                </a:ext>
              </a:extLst>
            </xdr:cNvPr>
            <xdr:cNvSpPr txBox="1"/>
          </xdr:nvSpPr>
          <xdr:spPr>
            <a:xfrm>
              <a:off x="11475721" y="358139"/>
              <a:ext cx="6126479" cy="73914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marL="0" marR="0">
                <a:lnSpc>
                  <a:spcPct val="100000"/>
                </a:lnSpc>
                <a:spcBef>
                  <a:spcPts val="0"/>
                </a:spcBef>
                <a:spcAft>
                  <a:spcPts val="0"/>
                </a:spcAft>
              </a:pPr>
              <a:r>
                <a:rPr lang="en-US" sz="1000" b="1" i="1">
                  <a:solidFill>
                    <a:schemeClr val="tx1">
                      <a:lumMod val="50000"/>
                      <a:lumOff val="50000"/>
                    </a:schemeClr>
                  </a:solidFill>
                  <a:effectLst/>
                  <a:latin typeface="+mn-lt"/>
                  <a:ea typeface="Times New Roman" panose="02020603050405020304" pitchFamily="18" charset="0"/>
                  <a:cs typeface="Times New Roman" panose="02020603050405020304" pitchFamily="18" charset="0"/>
                </a:rPr>
                <a:t>Formulas: </a:t>
              </a:r>
            </a:p>
            <a:p>
              <a:pPr marL="0" marR="0">
                <a:lnSpc>
                  <a:spcPct val="100000"/>
                </a:lnSpc>
                <a:spcBef>
                  <a:spcPts val="0"/>
                </a:spcBef>
                <a:spcAft>
                  <a:spcPts val="0"/>
                </a:spcAft>
              </a:pPr>
              <a:r>
                <a:rPr lang="en-US" sz="1000" i="0">
                  <a:solidFill>
                    <a:schemeClr val="tx1">
                      <a:lumMod val="50000"/>
                      <a:lumOff val="50000"/>
                    </a:schemeClr>
                  </a:solidFill>
                  <a:effectLst/>
                  <a:latin typeface="+mn-lt"/>
                  <a:ea typeface="Times New Roman" panose="02020603050405020304" pitchFamily="18" charset="0"/>
                  <a:cs typeface="Times New Roman" panose="02020603050405020304" pitchFamily="18" charset="0"/>
                </a:rPr>
                <a:t>𝐼𝐵𝑆=</a:t>
              </a:r>
              <a:r>
                <a:rPr lang="en-US" sz="1000" i="0">
                  <a:solidFill>
                    <a:schemeClr val="tx1">
                      <a:lumMod val="50000"/>
                      <a:lumOff val="50000"/>
                    </a:schemeClr>
                  </a:solidFill>
                  <a:effectLst/>
                  <a:latin typeface="+mn-lt"/>
                  <a:cs typeface="Times New Roman" panose="02020603050405020304" pitchFamily="18" charset="0"/>
                </a:rPr>
                <a:t>(</a:t>
              </a:r>
              <a:r>
                <a:rPr lang="en-US" sz="1000" i="0">
                  <a:solidFill>
                    <a:schemeClr val="tx1">
                      <a:lumMod val="50000"/>
                      <a:lumOff val="50000"/>
                    </a:schemeClr>
                  </a:solidFill>
                  <a:effectLst/>
                  <a:latin typeface="+mn-lt"/>
                  <a:ea typeface="Times New Roman" panose="02020603050405020304" pitchFamily="18" charset="0"/>
                  <a:cs typeface="Times New Roman" panose="02020603050405020304" pitchFamily="18" charset="0"/>
                </a:rPr>
                <a:t>𝐹𝑎𝑐𝑢𝑙𝑡𝑦 𝐶𝑜𝑚𝑝𝑒𝑛𝑠𝑎𝑡𝑖𝑜𝑛)+ </a:t>
              </a:r>
              <a:r>
                <a:rPr lang="en-US" sz="1000" i="0">
                  <a:solidFill>
                    <a:schemeClr val="tx1">
                      <a:lumMod val="50000"/>
                      <a:lumOff val="50000"/>
                    </a:schemeClr>
                  </a:solidFill>
                  <a:effectLst/>
                  <a:latin typeface="+mn-lt"/>
                  <a:cs typeface="Times New Roman" panose="02020603050405020304" pitchFamily="18" charset="0"/>
                </a:rPr>
                <a:t>(</a:t>
              </a:r>
              <a:r>
                <a:rPr lang="en-US" sz="1000" i="0">
                  <a:solidFill>
                    <a:schemeClr val="tx1">
                      <a:lumMod val="50000"/>
                      <a:lumOff val="50000"/>
                    </a:schemeClr>
                  </a:solidFill>
                  <a:effectLst/>
                  <a:latin typeface="+mn-lt"/>
                  <a:ea typeface="Times New Roman" panose="02020603050405020304" pitchFamily="18" charset="0"/>
                  <a:cs typeface="Times New Roman" panose="02020603050405020304" pitchFamily="18" charset="0"/>
                </a:rPr>
                <a:t>𝐴𝑑𝑚𝑖𝑛 𝑆𝑢𝑝𝑝𝑙𝑒𝑚𝑒𝑛𝑡)</a:t>
              </a:r>
              <a:endParaRPr lang="en-US" sz="1000">
                <a:solidFill>
                  <a:schemeClr val="tx1">
                    <a:lumMod val="50000"/>
                    <a:lumOff val="50000"/>
                  </a:schemeClr>
                </a:solidFill>
                <a:effectLst/>
                <a:latin typeface="+mn-lt"/>
                <a:ea typeface="Calibri" panose="020F0502020204030204" pitchFamily="34" charset="0"/>
                <a:cs typeface="Times New Roman" panose="02020603050405020304" pitchFamily="18" charset="0"/>
              </a:endParaRPr>
            </a:p>
            <a:p>
              <a:pPr marL="0" marR="0">
                <a:lnSpc>
                  <a:spcPct val="100000"/>
                </a:lnSpc>
                <a:spcBef>
                  <a:spcPts val="0"/>
                </a:spcBef>
                <a:spcAft>
                  <a:spcPts val="0"/>
                </a:spcAft>
              </a:pPr>
              <a:endParaRPr lang="en-US" sz="300">
                <a:solidFill>
                  <a:schemeClr val="tx1">
                    <a:lumMod val="50000"/>
                    <a:lumOff val="50000"/>
                  </a:schemeClr>
                </a:solidFill>
                <a:effectLst/>
                <a:latin typeface="+mn-lt"/>
                <a:ea typeface="Calibri" panose="020F0502020204030204" pitchFamily="34" charset="0"/>
                <a:cs typeface="Times New Roman" panose="02020603050405020304" pitchFamily="18" charset="0"/>
              </a:endParaRPr>
            </a:p>
            <a:p>
              <a:pPr marL="0" marR="0">
                <a:lnSpc>
                  <a:spcPct val="100000"/>
                </a:lnSpc>
                <a:spcBef>
                  <a:spcPts val="0"/>
                </a:spcBef>
                <a:spcAft>
                  <a:spcPts val="0"/>
                </a:spcAft>
              </a:pPr>
              <a:r>
                <a:rPr lang="en-US" sz="1000" i="0">
                  <a:solidFill>
                    <a:schemeClr val="tx1">
                      <a:lumMod val="50000"/>
                      <a:lumOff val="50000"/>
                    </a:schemeClr>
                  </a:solidFill>
                  <a:effectLst/>
                  <a:latin typeface="+mn-lt"/>
                  <a:ea typeface="Times New Roman" panose="02020603050405020304" pitchFamily="18" charset="0"/>
                  <a:cs typeface="Times New Roman" panose="02020603050405020304" pitchFamily="18" charset="0"/>
                </a:rPr>
                <a:t>𝐼𝐵𝑆 </a:t>
              </a:r>
              <a:r>
                <a:rPr lang="en-US" sz="1000" b="0" i="0">
                  <a:solidFill>
                    <a:schemeClr val="tx1">
                      <a:lumMod val="50000"/>
                      <a:lumOff val="50000"/>
                    </a:schemeClr>
                  </a:solidFill>
                  <a:effectLst/>
                  <a:latin typeface="+mn-lt"/>
                  <a:ea typeface="Times New Roman" panose="02020603050405020304" pitchFamily="18" charset="0"/>
                  <a:cs typeface="Times New Roman" panose="02020603050405020304" pitchFamily="18" charset="0"/>
                </a:rPr>
                <a:t>𝑀𝑜𝑛𝑡ℎ𝑙𝑦 </a:t>
              </a:r>
              <a:r>
                <a:rPr lang="en-US" sz="1000" i="0">
                  <a:solidFill>
                    <a:schemeClr val="tx1">
                      <a:lumMod val="50000"/>
                      <a:lumOff val="50000"/>
                    </a:schemeClr>
                  </a:solidFill>
                  <a:effectLst/>
                  <a:latin typeface="+mn-lt"/>
                  <a:ea typeface="Times New Roman" panose="02020603050405020304" pitchFamily="18" charset="0"/>
                  <a:cs typeface="Times New Roman" panose="02020603050405020304" pitchFamily="18" charset="0"/>
                </a:rPr>
                <a:t>𝑅𝑎𝑡𝑒=</a:t>
              </a:r>
              <a:r>
                <a:rPr lang="en-US" sz="1000" i="0">
                  <a:solidFill>
                    <a:schemeClr val="tx1">
                      <a:lumMod val="50000"/>
                      <a:lumOff val="50000"/>
                    </a:schemeClr>
                  </a:solidFill>
                  <a:effectLst/>
                  <a:latin typeface="+mn-lt"/>
                  <a:cs typeface="Times New Roman" panose="02020603050405020304" pitchFamily="18" charset="0"/>
                </a:rPr>
                <a:t>(</a:t>
              </a:r>
              <a:r>
                <a:rPr lang="en-US" sz="1000" i="0">
                  <a:solidFill>
                    <a:schemeClr val="tx1">
                      <a:lumMod val="50000"/>
                      <a:lumOff val="50000"/>
                    </a:schemeClr>
                  </a:solidFill>
                  <a:effectLst/>
                  <a:latin typeface="+mn-lt"/>
                  <a:ea typeface="Times New Roman" panose="02020603050405020304" pitchFamily="18" charset="0"/>
                  <a:cs typeface="Times New Roman" panose="02020603050405020304" pitchFamily="18" charset="0"/>
                </a:rPr>
                <a:t>𝐹𝑎𝑐𝑢𝑙𝑡𝑦 𝐶𝑜𝑚𝑝𝑒𝑛𝑠𝑎𝑡𝑖𝑜𝑛÷</a:t>
              </a:r>
              <a:r>
                <a:rPr lang="en-US" sz="1000" b="0" i="0">
                  <a:solidFill>
                    <a:schemeClr val="tx1">
                      <a:lumMod val="50000"/>
                      <a:lumOff val="50000"/>
                    </a:schemeClr>
                  </a:solidFill>
                  <a:effectLst/>
                  <a:latin typeface="Cambria Math" panose="02040503050406030204" pitchFamily="18" charset="0"/>
                  <a:ea typeface="Times New Roman" panose="02020603050405020304" pitchFamily="18" charset="0"/>
                  <a:cs typeface="Times New Roman" panose="02020603050405020304" pitchFamily="18" charset="0"/>
                </a:rPr>
                <a:t>𝐴𝑝𝑝𝑡</a:t>
              </a:r>
              <a:r>
                <a:rPr lang="en-US" sz="1000" i="0">
                  <a:solidFill>
                    <a:schemeClr val="tx1">
                      <a:lumMod val="50000"/>
                      <a:lumOff val="50000"/>
                    </a:schemeClr>
                  </a:solidFill>
                  <a:effectLst/>
                  <a:latin typeface="+mn-lt"/>
                  <a:ea typeface="Times New Roman" panose="02020603050405020304" pitchFamily="18" charset="0"/>
                  <a:cs typeface="Times New Roman" panose="02020603050405020304" pitchFamily="18" charset="0"/>
                </a:rPr>
                <a:t> 𝑇𝑒𝑟𝑚)+(𝐴𝑑𝑚𝑖𝑛 𝑆𝑢𝑝𝑝𝑙𝑒𝑚𝑒𝑛𝑡 ÷𝐴𝑑𝑚𝑖𝑛 𝑇𝑒𝑟𝑚)</a:t>
              </a:r>
              <a:endParaRPr lang="en-US" sz="1000">
                <a:solidFill>
                  <a:schemeClr val="tx1">
                    <a:lumMod val="50000"/>
                    <a:lumOff val="50000"/>
                  </a:schemeClr>
                </a:solidFill>
                <a:effectLst/>
                <a:latin typeface="+mn-lt"/>
                <a:ea typeface="Calibri" panose="020F0502020204030204" pitchFamily="34" charset="0"/>
                <a:cs typeface="Times New Roman" panose="02020603050405020304" pitchFamily="18" charset="0"/>
              </a:endParaRPr>
            </a:p>
          </xdr:txBody>
        </xdr:sp>
      </mc:Fallback>
    </mc:AlternateContent>
    <xdr:clientData/>
  </xdr:twoCellAnchor>
  <xdr:twoCellAnchor>
    <xdr:from>
      <xdr:col>0</xdr:col>
      <xdr:colOff>82550</xdr:colOff>
      <xdr:row>1</xdr:row>
      <xdr:rowOff>4483</xdr:rowOff>
    </xdr:from>
    <xdr:to>
      <xdr:col>6</xdr:col>
      <xdr:colOff>30480</xdr:colOff>
      <xdr:row>1</xdr:row>
      <xdr:rowOff>716280</xdr:rowOff>
    </xdr:to>
    <xdr:sp macro="" textlink="">
      <xdr:nvSpPr>
        <xdr:cNvPr id="7" name="TextBox 2">
          <a:extLst>
            <a:ext uri="{FF2B5EF4-FFF2-40B4-BE49-F238E27FC236}">
              <a16:creationId xmlns:a16="http://schemas.microsoft.com/office/drawing/2014/main" id="{00000000-0008-0000-0000-000007000000}"/>
            </a:ext>
          </a:extLst>
        </xdr:cNvPr>
        <xdr:cNvSpPr txBox="1"/>
      </xdr:nvSpPr>
      <xdr:spPr>
        <a:xfrm>
          <a:off x="82550" y="362623"/>
          <a:ext cx="4474210" cy="71179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marL="0" marR="0">
            <a:lnSpc>
              <a:spcPct val="100000"/>
            </a:lnSpc>
            <a:spcBef>
              <a:spcPts val="0"/>
            </a:spcBef>
            <a:spcAft>
              <a:spcPts val="0"/>
            </a:spcAft>
          </a:pPr>
          <a:r>
            <a:rPr lang="en-US" sz="1000" b="1" i="1">
              <a:solidFill>
                <a:schemeClr val="tx1">
                  <a:lumMod val="50000"/>
                  <a:lumOff val="50000"/>
                </a:schemeClr>
              </a:solidFill>
              <a:effectLst/>
              <a:ea typeface="Calibri" panose="020F0502020204030204" pitchFamily="34" charset="0"/>
              <a:cs typeface="Times New Roman" panose="02020603050405020304" pitchFamily="18" charset="0"/>
            </a:rPr>
            <a:t>Formulas: </a:t>
          </a:r>
        </a:p>
        <a:p>
          <a:pPr marL="0" marR="0">
            <a:lnSpc>
              <a:spcPct val="100000"/>
            </a:lnSpc>
            <a:spcBef>
              <a:spcPts val="0"/>
            </a:spcBef>
            <a:spcAft>
              <a:spcPts val="0"/>
            </a:spcAft>
          </a:pPr>
          <a:r>
            <a:rPr lang="en-US" sz="1000" i="1">
              <a:solidFill>
                <a:schemeClr val="tx1">
                  <a:lumMod val="50000"/>
                  <a:lumOff val="50000"/>
                </a:schemeClr>
              </a:solidFill>
              <a:effectLst/>
              <a:ea typeface="Calibri" panose="020F0502020204030204" pitchFamily="34" charset="0"/>
              <a:cs typeface="Times New Roman" panose="02020603050405020304" pitchFamily="18" charset="0"/>
            </a:rPr>
            <a:t>%</a:t>
          </a:r>
          <a:r>
            <a:rPr lang="en-US" sz="1000" i="1" baseline="0">
              <a:solidFill>
                <a:schemeClr val="tx1">
                  <a:lumMod val="50000"/>
                  <a:lumOff val="50000"/>
                </a:schemeClr>
              </a:solidFill>
              <a:effectLst/>
              <a:ea typeface="Calibri" panose="020F0502020204030204" pitchFamily="34" charset="0"/>
              <a:cs typeface="Times New Roman" panose="02020603050405020304" pitchFamily="18" charset="0"/>
            </a:rPr>
            <a:t> Effort = </a:t>
          </a:r>
          <a:r>
            <a:rPr lang="en-US" sz="1000" i="1" baseline="0">
              <a:solidFill>
                <a:schemeClr val="bg1">
                  <a:lumMod val="50000"/>
                </a:schemeClr>
              </a:solidFill>
              <a:effectLst/>
              <a:ea typeface="Calibri" panose="020F0502020204030204" pitchFamily="34" charset="0"/>
              <a:cs typeface="Times New Roman" panose="02020603050405020304" pitchFamily="18" charset="0"/>
            </a:rPr>
            <a:t>Person Months/(FTE*</a:t>
          </a:r>
          <a:r>
            <a:rPr lang="en-US" sz="1100" i="1" baseline="0">
              <a:solidFill>
                <a:schemeClr val="bg1">
                  <a:lumMod val="50000"/>
                </a:schemeClr>
              </a:solidFill>
              <a:effectLst/>
              <a:latin typeface="+mn-lt"/>
              <a:ea typeface="+mn-ea"/>
              <a:cs typeface="+mn-cs"/>
            </a:rPr>
            <a:t>AY , SM, or CY Period Months)</a:t>
          </a:r>
          <a:endParaRPr lang="en-US" sz="1000" i="1" baseline="0">
            <a:solidFill>
              <a:schemeClr val="bg1">
                <a:lumMod val="50000"/>
              </a:schemeClr>
            </a:solidFill>
            <a:effectLst/>
            <a:ea typeface="Calibri" panose="020F0502020204030204" pitchFamily="34" charset="0"/>
            <a:cs typeface="Times New Roman" panose="02020603050405020304" pitchFamily="18" charset="0"/>
          </a:endParaRPr>
        </a:p>
        <a:p>
          <a:pPr marL="0" marR="0">
            <a:lnSpc>
              <a:spcPct val="100000"/>
            </a:lnSpc>
            <a:spcBef>
              <a:spcPts val="0"/>
            </a:spcBef>
            <a:spcAft>
              <a:spcPts val="0"/>
            </a:spcAft>
          </a:pPr>
          <a:endParaRPr lang="en-US" sz="300" i="1" baseline="0">
            <a:solidFill>
              <a:schemeClr val="tx1">
                <a:lumMod val="50000"/>
                <a:lumOff val="50000"/>
              </a:schemeClr>
            </a:solidFill>
            <a:effectLst/>
            <a:ea typeface="Calibri" panose="020F0502020204030204" pitchFamily="34" charset="0"/>
            <a:cs typeface="Times New Roman" panose="02020603050405020304" pitchFamily="18" charset="0"/>
          </a:endParaRPr>
        </a:p>
        <a:p>
          <a:pPr marL="0" marR="0">
            <a:lnSpc>
              <a:spcPct val="100000"/>
            </a:lnSpc>
            <a:spcBef>
              <a:spcPts val="0"/>
            </a:spcBef>
            <a:spcAft>
              <a:spcPts val="0"/>
            </a:spcAft>
          </a:pPr>
          <a:r>
            <a:rPr lang="en-US" sz="1000" i="1" baseline="0">
              <a:solidFill>
                <a:schemeClr val="tx1">
                  <a:lumMod val="50000"/>
                  <a:lumOff val="50000"/>
                </a:schemeClr>
              </a:solidFill>
              <a:effectLst/>
              <a:ea typeface="Calibri" panose="020F0502020204030204" pitchFamily="34" charset="0"/>
              <a:cs typeface="Times New Roman" panose="02020603050405020304" pitchFamily="18" charset="0"/>
            </a:rPr>
            <a:t>Person Months = (FTE  x % Effort)*AY, SM, or CY Period Months</a:t>
          </a:r>
          <a:endParaRPr lang="en-US" sz="1000" i="1">
            <a:solidFill>
              <a:schemeClr val="tx1">
                <a:lumMod val="50000"/>
                <a:lumOff val="50000"/>
              </a:schemeClr>
            </a:solidFill>
            <a:effectLst/>
            <a:ea typeface="Calibri" panose="020F0502020204030204" pitchFamily="34" charset="0"/>
            <a:cs typeface="Times New Roman" panose="02020603050405020304" pitchFamily="18" charset="0"/>
          </a:endParaRPr>
        </a:p>
      </xdr:txBody>
    </xdr:sp>
    <xdr:clientData/>
  </xdr:twoCellAnchor>
  <xdr:twoCellAnchor editAs="oneCell">
    <xdr:from>
      <xdr:col>10</xdr:col>
      <xdr:colOff>30480</xdr:colOff>
      <xdr:row>16</xdr:row>
      <xdr:rowOff>22860</xdr:rowOff>
    </xdr:from>
    <xdr:to>
      <xdr:col>19</xdr:col>
      <xdr:colOff>229110</xdr:colOff>
      <xdr:row>35</xdr:row>
      <xdr:rowOff>165453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51420" y="4183380"/>
          <a:ext cx="5890770" cy="4069433"/>
        </a:xfrm>
        <a:prstGeom prst="rect">
          <a:avLst/>
        </a:prstGeom>
        <a:ln w="12700">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247650</xdr:colOff>
      <xdr:row>7</xdr:row>
      <xdr:rowOff>209550</xdr:rowOff>
    </xdr:from>
    <xdr:to>
      <xdr:col>12</xdr:col>
      <xdr:colOff>457200</xdr:colOff>
      <xdr:row>7</xdr:row>
      <xdr:rowOff>819150</xdr:rowOff>
    </xdr:to>
    <xdr:sp macro="" textlink="">
      <xdr:nvSpPr>
        <xdr:cNvPr id="2" name="Button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02000000}"/>
            </a:ext>
          </a:extLst>
        </xdr:cNvPr>
        <xdr:cNvSpPr/>
      </xdr:nvSpPr>
      <xdr:spPr bwMode="auto">
        <a:xfrm>
          <a:off x="8896350" y="1314450"/>
          <a:ext cx="1209675" cy="55245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Add Key Personnel Row</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11</xdr:col>
      <xdr:colOff>247650</xdr:colOff>
      <xdr:row>7</xdr:row>
      <xdr:rowOff>209550</xdr:rowOff>
    </xdr:from>
    <xdr:to>
      <xdr:col>12</xdr:col>
      <xdr:colOff>457200</xdr:colOff>
      <xdr:row>7</xdr:row>
      <xdr:rowOff>819150</xdr:rowOff>
    </xdr:to>
    <xdr:sp macro="" textlink="">
      <xdr:nvSpPr>
        <xdr:cNvPr id="1055" name="Button 31" hidden="1">
          <a:extLst>
            <a:ext uri="{63B3BB69-23CF-44E3-9099-C40C66FF867C}">
              <a14:compatExt xmlns:a14="http://schemas.microsoft.com/office/drawing/2010/main"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Add Key Personnel Row</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rants.nih.gov/policy-and-compliance/policy-topics/nih-fiscal-policies/salary-cap-summary"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northeastern.edu/research/raf/files/FY19-Fringe-and-FA-Rates-FINAL-002.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AL40"/>
  <sheetViews>
    <sheetView tabSelected="1" zoomScaleNormal="100" workbookViewId="0">
      <selection activeCell="D1" sqref="D1"/>
    </sheetView>
  </sheetViews>
  <sheetFormatPr defaultColWidth="9.140625" defaultRowHeight="12.75"/>
  <cols>
    <col min="1" max="1" width="2" style="250" customWidth="1"/>
    <col min="2" max="2" width="13.28515625" style="250" customWidth="1"/>
    <col min="3" max="3" width="17.7109375" style="250" customWidth="1"/>
    <col min="4" max="4" width="12.7109375" style="250" customWidth="1"/>
    <col min="5" max="5" width="14.7109375" style="250" customWidth="1"/>
    <col min="6" max="6" width="11.28515625" style="250" customWidth="1"/>
    <col min="7" max="7" width="9.7109375" style="250" customWidth="1"/>
    <col min="8" max="8" width="12.85546875" style="250" bestFit="1" customWidth="1"/>
    <col min="9" max="9" width="11.28515625" style="251" bestFit="1" customWidth="1"/>
    <col min="10" max="10" width="9.7109375" style="252" customWidth="1"/>
    <col min="11" max="11" width="10.28515625" style="250" customWidth="1"/>
    <col min="12" max="12" width="10" style="251" bestFit="1" customWidth="1"/>
    <col min="13" max="13" width="9.28515625" style="252" customWidth="1"/>
    <col min="14" max="14" width="7.5703125" style="250" bestFit="1" customWidth="1"/>
    <col min="15" max="15" width="10.42578125" style="250" customWidth="1"/>
    <col min="16" max="16" width="11.42578125" style="250" bestFit="1" customWidth="1"/>
    <col min="17" max="17" width="1.28515625" style="250" customWidth="1"/>
    <col min="18" max="18" width="15.7109375" style="250" customWidth="1"/>
    <col min="19" max="19" width="7" style="250" bestFit="1" customWidth="1"/>
    <col min="20" max="20" width="10.140625" style="253" bestFit="1" customWidth="1"/>
    <col min="21" max="21" width="11.28515625" style="253" bestFit="1" customWidth="1"/>
    <col min="22" max="22" width="11.28515625" style="250" customWidth="1"/>
    <col min="23" max="23" width="11.28515625" style="250" bestFit="1" customWidth="1"/>
    <col min="24" max="24" width="9.42578125" style="250" customWidth="1"/>
    <col min="25" max="25" width="9.28515625" style="250" customWidth="1"/>
    <col min="26" max="26" width="10.7109375" style="250" customWidth="1"/>
    <col min="27" max="27" width="8.42578125" style="250" customWidth="1"/>
    <col min="28" max="28" width="1.28515625" style="250" customWidth="1"/>
    <col min="29" max="30" width="8.7109375" style="250" bestFit="1" customWidth="1"/>
    <col min="31" max="31" width="10.140625" style="250" customWidth="1"/>
    <col min="32" max="32" width="8.42578125" style="250" bestFit="1" customWidth="1"/>
    <col min="33" max="33" width="7.5703125" style="250" bestFit="1" customWidth="1"/>
    <col min="34" max="34" width="8.5703125" style="250" bestFit="1" customWidth="1"/>
    <col min="35" max="35" width="10.7109375" style="250" bestFit="1" customWidth="1"/>
    <col min="36" max="36" width="9.28515625" style="254" bestFit="1" customWidth="1"/>
    <col min="37" max="37" width="9.7109375" style="255" customWidth="1"/>
    <col min="38" max="38" width="9.42578125" style="250" bestFit="1" customWidth="1"/>
    <col min="39" max="39" width="9.140625" style="250"/>
    <col min="40" max="40" width="12" style="250" bestFit="1" customWidth="1"/>
    <col min="41" max="16384" width="9.140625" style="250"/>
  </cols>
  <sheetData>
    <row r="1" spans="1:38" ht="26.25" thickBot="1">
      <c r="B1" s="329" t="s">
        <v>0</v>
      </c>
      <c r="C1" s="526" t="s">
        <v>1</v>
      </c>
      <c r="D1" s="527"/>
      <c r="E1" s="528" t="s">
        <v>2</v>
      </c>
      <c r="F1" s="527"/>
      <c r="G1" s="330"/>
    </row>
    <row r="2" spans="1:38" s="256" customFormat="1" ht="63.6" customHeight="1" thickBot="1">
      <c r="B2" s="257" t="s">
        <v>3</v>
      </c>
      <c r="C2" s="258"/>
      <c r="D2" s="259"/>
      <c r="E2" s="260"/>
      <c r="F2" s="260"/>
      <c r="G2" s="259"/>
      <c r="H2" s="259"/>
      <c r="I2" s="261"/>
      <c r="J2" s="262"/>
      <c r="K2" s="259"/>
      <c r="L2" s="261"/>
      <c r="M2" s="262"/>
      <c r="N2" s="259"/>
      <c r="O2" s="259"/>
      <c r="P2" s="263"/>
      <c r="Q2" s="264"/>
      <c r="R2" s="534" t="s">
        <v>4</v>
      </c>
      <c r="S2" s="535"/>
      <c r="T2" s="535"/>
      <c r="U2" s="266"/>
      <c r="V2" s="266"/>
      <c r="W2" s="265"/>
      <c r="X2" s="265"/>
      <c r="Y2" s="265"/>
      <c r="Z2" s="265"/>
      <c r="AA2" s="267"/>
      <c r="AC2" s="536" t="s">
        <v>5</v>
      </c>
      <c r="AD2" s="537"/>
      <c r="AE2" s="537"/>
      <c r="AF2" s="537"/>
      <c r="AG2" s="537"/>
      <c r="AH2" s="341"/>
      <c r="AI2" s="342"/>
      <c r="AK2" s="268"/>
    </row>
    <row r="3" spans="1:38" ht="13.5" thickBot="1">
      <c r="B3" s="269"/>
      <c r="C3" s="270"/>
      <c r="D3" s="270"/>
      <c r="E3" s="270"/>
      <c r="F3" s="270"/>
      <c r="G3" s="539" t="s">
        <v>6</v>
      </c>
      <c r="H3" s="540"/>
      <c r="I3" s="541"/>
      <c r="J3" s="542" t="s">
        <v>7</v>
      </c>
      <c r="K3" s="543"/>
      <c r="L3" s="544"/>
      <c r="M3" s="555" t="s">
        <v>8</v>
      </c>
      <c r="N3" s="556"/>
      <c r="O3" s="557"/>
      <c r="P3" s="271"/>
      <c r="Q3" s="264"/>
      <c r="R3" s="545" t="s">
        <v>9</v>
      </c>
      <c r="S3" s="546"/>
      <c r="T3" s="547"/>
      <c r="U3" s="548" t="s">
        <v>10</v>
      </c>
      <c r="V3" s="549"/>
      <c r="W3" s="550"/>
      <c r="X3" s="551" t="s">
        <v>11</v>
      </c>
      <c r="Y3" s="552"/>
      <c r="Z3" s="553"/>
      <c r="AA3" s="554"/>
      <c r="AC3" s="343"/>
      <c r="AD3" s="344"/>
      <c r="AE3" s="344"/>
      <c r="AF3" s="344"/>
      <c r="AG3" s="344"/>
      <c r="AH3" s="344"/>
      <c r="AI3" s="345"/>
      <c r="AJ3" s="250"/>
      <c r="AK3" s="254"/>
      <c r="AL3" s="255"/>
    </row>
    <row r="4" spans="1:38" s="289" customFormat="1" ht="51.75" thickBot="1">
      <c r="A4" s="264"/>
      <c r="B4" s="272" t="s">
        <v>12</v>
      </c>
      <c r="C4" s="273" t="s">
        <v>13</v>
      </c>
      <c r="D4" s="273" t="s">
        <v>14</v>
      </c>
      <c r="E4" s="273" t="s">
        <v>15</v>
      </c>
      <c r="F4" s="273" t="s">
        <v>16</v>
      </c>
      <c r="G4" s="272" t="s">
        <v>17</v>
      </c>
      <c r="H4" s="274" t="s">
        <v>18</v>
      </c>
      <c r="I4" s="275" t="s">
        <v>19</v>
      </c>
      <c r="J4" s="276" t="s">
        <v>20</v>
      </c>
      <c r="K4" s="277" t="s">
        <v>21</v>
      </c>
      <c r="L4" s="278" t="s">
        <v>22</v>
      </c>
      <c r="M4" s="276" t="s">
        <v>23</v>
      </c>
      <c r="N4" s="277" t="s">
        <v>24</v>
      </c>
      <c r="O4" s="278" t="s">
        <v>25</v>
      </c>
      <c r="P4" s="279" t="s">
        <v>26</v>
      </c>
      <c r="Q4" s="264"/>
      <c r="R4" s="280" t="s">
        <v>27</v>
      </c>
      <c r="S4" s="281" t="s">
        <v>28</v>
      </c>
      <c r="T4" s="282" t="s">
        <v>29</v>
      </c>
      <c r="U4" s="281" t="s">
        <v>10</v>
      </c>
      <c r="V4" s="281" t="s">
        <v>30</v>
      </c>
      <c r="W4" s="281" t="s">
        <v>31</v>
      </c>
      <c r="X4" s="283" t="s">
        <v>32</v>
      </c>
      <c r="Y4" s="284" t="s">
        <v>33</v>
      </c>
      <c r="Z4" s="285" t="s">
        <v>34</v>
      </c>
      <c r="AA4" s="286" t="s">
        <v>35</v>
      </c>
      <c r="AB4" s="287"/>
      <c r="AC4" s="331" t="s">
        <v>36</v>
      </c>
      <c r="AD4" s="332" t="s">
        <v>37</v>
      </c>
      <c r="AE4" s="332" t="s">
        <v>38</v>
      </c>
      <c r="AF4" s="332" t="s">
        <v>39</v>
      </c>
      <c r="AG4" s="332" t="s">
        <v>40</v>
      </c>
      <c r="AH4" s="332" t="s">
        <v>41</v>
      </c>
      <c r="AI4" s="333" t="s">
        <v>42</v>
      </c>
      <c r="AJ4" s="288"/>
    </row>
    <row r="5" spans="1:38" ht="13.5" thickBot="1">
      <c r="B5" s="290">
        <v>1</v>
      </c>
      <c r="C5" s="360" t="s">
        <v>43</v>
      </c>
      <c r="D5" s="361" t="s">
        <v>44</v>
      </c>
      <c r="E5" s="370">
        <v>1</v>
      </c>
      <c r="F5" s="362" t="s">
        <v>45</v>
      </c>
      <c r="G5" s="363">
        <v>8</v>
      </c>
      <c r="H5" s="364">
        <v>0</v>
      </c>
      <c r="I5" s="291">
        <f t="shared" ref="I5:I14" si="0">IFERROR(H5/(E5*G5),0)</f>
        <v>0</v>
      </c>
      <c r="J5" s="363">
        <v>4</v>
      </c>
      <c r="K5" s="364">
        <v>0</v>
      </c>
      <c r="L5" s="291">
        <f t="shared" ref="L5:L14" si="1">IFERROR(K5/(E5*J5),0)</f>
        <v>0</v>
      </c>
      <c r="M5" s="363">
        <v>12</v>
      </c>
      <c r="N5" s="364">
        <v>0</v>
      </c>
      <c r="O5" s="291">
        <f t="shared" ref="O5:O14" si="2">IFERROR(N5/(E5*M5),0)</f>
        <v>0</v>
      </c>
      <c r="P5" s="292">
        <f t="shared" ref="P5:P14" si="3">H5+K5+N5</f>
        <v>0</v>
      </c>
      <c r="R5" s="372">
        <v>0</v>
      </c>
      <c r="S5" s="338">
        <v>8</v>
      </c>
      <c r="T5" s="293">
        <f t="shared" ref="T5:T14" si="4">R5/(S5*E5)</f>
        <v>0</v>
      </c>
      <c r="U5" s="337">
        <v>0</v>
      </c>
      <c r="V5" s="338">
        <v>12</v>
      </c>
      <c r="W5" s="294">
        <f>IF(V5=0,0,U5/V5)</f>
        <v>0</v>
      </c>
      <c r="X5" s="295">
        <f>R5+U5</f>
        <v>0</v>
      </c>
      <c r="Y5" s="296">
        <f t="shared" ref="Y5:Y14" si="5">T5+W5</f>
        <v>0</v>
      </c>
      <c r="Z5" s="297">
        <f t="shared" ref="Z5:Z14" si="6">IF(Y5=0,0,T5/Y5)</f>
        <v>0</v>
      </c>
      <c r="AA5" s="298">
        <f t="shared" ref="AA5:AA14" si="7">IF(Y5=0,0,W5/Y5)</f>
        <v>0</v>
      </c>
      <c r="AB5" s="299"/>
      <c r="AC5" s="346">
        <f t="shared" ref="AC5:AC14" si="8">H5</f>
        <v>0</v>
      </c>
      <c r="AD5" s="347">
        <f t="shared" ref="AD5:AD14" si="9">H5*Y5</f>
        <v>0</v>
      </c>
      <c r="AE5" s="348">
        <f t="shared" ref="AE5:AE14" si="10">K5</f>
        <v>0</v>
      </c>
      <c r="AF5" s="349">
        <f t="shared" ref="AF5:AF14" si="11">Y5*K5</f>
        <v>0</v>
      </c>
      <c r="AG5" s="348">
        <f t="shared" ref="AG5:AG14" si="12">N5</f>
        <v>0</v>
      </c>
      <c r="AH5" s="349">
        <f t="shared" ref="AH5:AH14" si="13">Y5*N5</f>
        <v>0</v>
      </c>
      <c r="AI5" s="350">
        <f>AD5+AF5+AH5</f>
        <v>0</v>
      </c>
      <c r="AJ5" s="300" t="str">
        <f>IF(AND(AD5+AF5&gt;0,AH5&gt;0),"Please Review Academic + Summer + 12 month combination","")</f>
        <v/>
      </c>
      <c r="AK5" s="250"/>
      <c r="AL5" s="255"/>
    </row>
    <row r="6" spans="1:38" ht="13.5" thickBot="1">
      <c r="B6" s="290">
        <v>2</v>
      </c>
      <c r="C6" s="360"/>
      <c r="D6" s="361" t="s">
        <v>44</v>
      </c>
      <c r="E6" s="370">
        <v>1</v>
      </c>
      <c r="F6" s="362" t="s">
        <v>45</v>
      </c>
      <c r="G6" s="363">
        <v>8</v>
      </c>
      <c r="H6" s="364">
        <v>0</v>
      </c>
      <c r="I6" s="291">
        <f t="shared" si="0"/>
        <v>0</v>
      </c>
      <c r="J6" s="363">
        <v>4</v>
      </c>
      <c r="K6" s="364">
        <v>0</v>
      </c>
      <c r="L6" s="291">
        <f t="shared" si="1"/>
        <v>0</v>
      </c>
      <c r="M6" s="363">
        <v>12</v>
      </c>
      <c r="N6" s="364">
        <v>0</v>
      </c>
      <c r="O6" s="291">
        <f t="shared" si="2"/>
        <v>0</v>
      </c>
      <c r="P6" s="301">
        <f t="shared" si="3"/>
        <v>0</v>
      </c>
      <c r="R6" s="372">
        <v>0</v>
      </c>
      <c r="S6" s="338">
        <v>8</v>
      </c>
      <c r="T6" s="293">
        <f t="shared" si="4"/>
        <v>0</v>
      </c>
      <c r="U6" s="337">
        <v>0</v>
      </c>
      <c r="V6" s="338">
        <v>12</v>
      </c>
      <c r="W6" s="294">
        <f t="shared" ref="W6:W14" si="14">IF(V6=0,0,U6/V6)</f>
        <v>0</v>
      </c>
      <c r="X6" s="302">
        <f t="shared" ref="X6:X14" si="15">R6+U6</f>
        <v>0</v>
      </c>
      <c r="Y6" s="296">
        <f t="shared" si="5"/>
        <v>0</v>
      </c>
      <c r="Z6" s="297">
        <f t="shared" si="6"/>
        <v>0</v>
      </c>
      <c r="AA6" s="298">
        <f t="shared" si="7"/>
        <v>0</v>
      </c>
      <c r="AB6" s="299"/>
      <c r="AC6" s="351">
        <f t="shared" si="8"/>
        <v>0</v>
      </c>
      <c r="AD6" s="335">
        <f t="shared" si="9"/>
        <v>0</v>
      </c>
      <c r="AE6" s="334">
        <f t="shared" si="10"/>
        <v>0</v>
      </c>
      <c r="AF6" s="336">
        <f t="shared" si="11"/>
        <v>0</v>
      </c>
      <c r="AG6" s="334">
        <f t="shared" si="12"/>
        <v>0</v>
      </c>
      <c r="AH6" s="336">
        <f t="shared" si="13"/>
        <v>0</v>
      </c>
      <c r="AI6" s="352">
        <f t="shared" ref="AI6:AI14" si="16">AD6+AF6+AH6</f>
        <v>0</v>
      </c>
      <c r="AJ6" s="300" t="str">
        <f t="shared" ref="AJ6:AJ14" si="17">IF(AND(AD6+AF6&gt;0,AH6&gt;0),"Please Review Academic + Summer + 12 month combination","")</f>
        <v/>
      </c>
      <c r="AK6" s="250"/>
      <c r="AL6" s="255"/>
    </row>
    <row r="7" spans="1:38" ht="13.5" thickBot="1">
      <c r="B7" s="290">
        <v>3</v>
      </c>
      <c r="C7" s="360"/>
      <c r="D7" s="361" t="s">
        <v>44</v>
      </c>
      <c r="E7" s="370">
        <v>1</v>
      </c>
      <c r="F7" s="362" t="s">
        <v>45</v>
      </c>
      <c r="G7" s="363">
        <v>8</v>
      </c>
      <c r="H7" s="364">
        <v>0</v>
      </c>
      <c r="I7" s="291">
        <f t="shared" si="0"/>
        <v>0</v>
      </c>
      <c r="J7" s="363">
        <v>4</v>
      </c>
      <c r="K7" s="364">
        <v>0</v>
      </c>
      <c r="L7" s="291">
        <f t="shared" si="1"/>
        <v>0</v>
      </c>
      <c r="M7" s="363">
        <v>12</v>
      </c>
      <c r="N7" s="364">
        <v>0</v>
      </c>
      <c r="O7" s="291">
        <f t="shared" si="2"/>
        <v>0</v>
      </c>
      <c r="P7" s="301">
        <f t="shared" si="3"/>
        <v>0</v>
      </c>
      <c r="R7" s="372">
        <v>0</v>
      </c>
      <c r="S7" s="338">
        <v>8</v>
      </c>
      <c r="T7" s="293">
        <f t="shared" si="4"/>
        <v>0</v>
      </c>
      <c r="U7" s="337">
        <v>0</v>
      </c>
      <c r="V7" s="338">
        <v>12</v>
      </c>
      <c r="W7" s="294">
        <f t="shared" si="14"/>
        <v>0</v>
      </c>
      <c r="X7" s="302">
        <f t="shared" si="15"/>
        <v>0</v>
      </c>
      <c r="Y7" s="296">
        <f t="shared" si="5"/>
        <v>0</v>
      </c>
      <c r="Z7" s="297">
        <f t="shared" si="6"/>
        <v>0</v>
      </c>
      <c r="AA7" s="298">
        <f t="shared" si="7"/>
        <v>0</v>
      </c>
      <c r="AC7" s="351">
        <f t="shared" si="8"/>
        <v>0</v>
      </c>
      <c r="AD7" s="335">
        <f t="shared" si="9"/>
        <v>0</v>
      </c>
      <c r="AE7" s="334">
        <f t="shared" si="10"/>
        <v>0</v>
      </c>
      <c r="AF7" s="336">
        <f t="shared" si="11"/>
        <v>0</v>
      </c>
      <c r="AG7" s="334">
        <f t="shared" si="12"/>
        <v>0</v>
      </c>
      <c r="AH7" s="336">
        <f t="shared" si="13"/>
        <v>0</v>
      </c>
      <c r="AI7" s="352">
        <f t="shared" si="16"/>
        <v>0</v>
      </c>
      <c r="AJ7" s="300" t="str">
        <f t="shared" si="17"/>
        <v/>
      </c>
      <c r="AK7" s="250"/>
      <c r="AL7" s="255"/>
    </row>
    <row r="8" spans="1:38" ht="13.5" thickBot="1">
      <c r="B8" s="290">
        <v>4</v>
      </c>
      <c r="C8" s="360"/>
      <c r="D8" s="361" t="s">
        <v>44</v>
      </c>
      <c r="E8" s="370">
        <v>1</v>
      </c>
      <c r="F8" s="362" t="s">
        <v>45</v>
      </c>
      <c r="G8" s="363">
        <v>8</v>
      </c>
      <c r="H8" s="364">
        <v>0</v>
      </c>
      <c r="I8" s="291">
        <f t="shared" si="0"/>
        <v>0</v>
      </c>
      <c r="J8" s="363">
        <v>4</v>
      </c>
      <c r="K8" s="364">
        <v>0</v>
      </c>
      <c r="L8" s="291">
        <f t="shared" si="1"/>
        <v>0</v>
      </c>
      <c r="M8" s="363">
        <v>12</v>
      </c>
      <c r="N8" s="364">
        <v>0</v>
      </c>
      <c r="O8" s="291">
        <f t="shared" si="2"/>
        <v>0</v>
      </c>
      <c r="P8" s="301">
        <f t="shared" si="3"/>
        <v>0</v>
      </c>
      <c r="R8" s="372">
        <v>0</v>
      </c>
      <c r="S8" s="338">
        <v>8</v>
      </c>
      <c r="T8" s="293">
        <f t="shared" si="4"/>
        <v>0</v>
      </c>
      <c r="U8" s="337">
        <v>0</v>
      </c>
      <c r="V8" s="338">
        <v>12</v>
      </c>
      <c r="W8" s="294">
        <f t="shared" si="14"/>
        <v>0</v>
      </c>
      <c r="X8" s="302">
        <f t="shared" si="15"/>
        <v>0</v>
      </c>
      <c r="Y8" s="296">
        <f t="shared" si="5"/>
        <v>0</v>
      </c>
      <c r="Z8" s="297">
        <f t="shared" si="6"/>
        <v>0</v>
      </c>
      <c r="AA8" s="298">
        <f t="shared" si="7"/>
        <v>0</v>
      </c>
      <c r="AC8" s="351">
        <f t="shared" si="8"/>
        <v>0</v>
      </c>
      <c r="AD8" s="335">
        <f t="shared" si="9"/>
        <v>0</v>
      </c>
      <c r="AE8" s="334">
        <f t="shared" si="10"/>
        <v>0</v>
      </c>
      <c r="AF8" s="336">
        <f t="shared" si="11"/>
        <v>0</v>
      </c>
      <c r="AG8" s="334">
        <f t="shared" si="12"/>
        <v>0</v>
      </c>
      <c r="AH8" s="336">
        <f t="shared" si="13"/>
        <v>0</v>
      </c>
      <c r="AI8" s="352">
        <f t="shared" si="16"/>
        <v>0</v>
      </c>
      <c r="AJ8" s="300" t="str">
        <f t="shared" si="17"/>
        <v/>
      </c>
      <c r="AK8" s="250"/>
      <c r="AL8" s="255"/>
    </row>
    <row r="9" spans="1:38" ht="13.5" thickBot="1">
      <c r="B9" s="290">
        <v>5</v>
      </c>
      <c r="C9" s="360"/>
      <c r="D9" s="361" t="s">
        <v>44</v>
      </c>
      <c r="E9" s="370">
        <v>1</v>
      </c>
      <c r="F9" s="362" t="s">
        <v>45</v>
      </c>
      <c r="G9" s="363">
        <v>8</v>
      </c>
      <c r="H9" s="364">
        <v>0</v>
      </c>
      <c r="I9" s="291">
        <f t="shared" si="0"/>
        <v>0</v>
      </c>
      <c r="J9" s="363">
        <v>4</v>
      </c>
      <c r="K9" s="364">
        <v>0</v>
      </c>
      <c r="L9" s="291">
        <f t="shared" si="1"/>
        <v>0</v>
      </c>
      <c r="M9" s="363">
        <v>12</v>
      </c>
      <c r="N9" s="364">
        <v>0</v>
      </c>
      <c r="O9" s="291">
        <f t="shared" si="2"/>
        <v>0</v>
      </c>
      <c r="P9" s="301">
        <f t="shared" si="3"/>
        <v>0</v>
      </c>
      <c r="R9" s="372">
        <v>0</v>
      </c>
      <c r="S9" s="338">
        <v>8</v>
      </c>
      <c r="T9" s="293">
        <f t="shared" si="4"/>
        <v>0</v>
      </c>
      <c r="U9" s="337">
        <v>0</v>
      </c>
      <c r="V9" s="338">
        <v>12</v>
      </c>
      <c r="W9" s="294">
        <f t="shared" si="14"/>
        <v>0</v>
      </c>
      <c r="X9" s="302">
        <f t="shared" si="15"/>
        <v>0</v>
      </c>
      <c r="Y9" s="296">
        <f t="shared" si="5"/>
        <v>0</v>
      </c>
      <c r="Z9" s="297">
        <f t="shared" si="6"/>
        <v>0</v>
      </c>
      <c r="AA9" s="298">
        <f t="shared" si="7"/>
        <v>0</v>
      </c>
      <c r="AC9" s="351">
        <f t="shared" si="8"/>
        <v>0</v>
      </c>
      <c r="AD9" s="335">
        <f t="shared" si="9"/>
        <v>0</v>
      </c>
      <c r="AE9" s="334">
        <f t="shared" si="10"/>
        <v>0</v>
      </c>
      <c r="AF9" s="336">
        <f t="shared" si="11"/>
        <v>0</v>
      </c>
      <c r="AG9" s="334">
        <f t="shared" si="12"/>
        <v>0</v>
      </c>
      <c r="AH9" s="336">
        <f t="shared" si="13"/>
        <v>0</v>
      </c>
      <c r="AI9" s="352">
        <f t="shared" si="16"/>
        <v>0</v>
      </c>
      <c r="AJ9" s="300" t="str">
        <f t="shared" si="17"/>
        <v/>
      </c>
      <c r="AK9" s="250"/>
      <c r="AL9" s="255"/>
    </row>
    <row r="10" spans="1:38" ht="13.5" thickBot="1">
      <c r="B10" s="290">
        <v>6</v>
      </c>
      <c r="C10" s="360"/>
      <c r="D10" s="361" t="s">
        <v>44</v>
      </c>
      <c r="E10" s="370">
        <v>1</v>
      </c>
      <c r="F10" s="362" t="s">
        <v>45</v>
      </c>
      <c r="G10" s="363">
        <v>8</v>
      </c>
      <c r="H10" s="364">
        <v>0</v>
      </c>
      <c r="I10" s="291">
        <f t="shared" si="0"/>
        <v>0</v>
      </c>
      <c r="J10" s="363">
        <v>4</v>
      </c>
      <c r="K10" s="364">
        <v>0</v>
      </c>
      <c r="L10" s="291">
        <f t="shared" si="1"/>
        <v>0</v>
      </c>
      <c r="M10" s="363">
        <v>12</v>
      </c>
      <c r="N10" s="364">
        <v>0</v>
      </c>
      <c r="O10" s="291">
        <f t="shared" si="2"/>
        <v>0</v>
      </c>
      <c r="P10" s="301">
        <f t="shared" si="3"/>
        <v>0</v>
      </c>
      <c r="R10" s="372">
        <v>0</v>
      </c>
      <c r="S10" s="338">
        <v>8</v>
      </c>
      <c r="T10" s="293">
        <f t="shared" si="4"/>
        <v>0</v>
      </c>
      <c r="U10" s="337">
        <v>0</v>
      </c>
      <c r="V10" s="338">
        <v>12</v>
      </c>
      <c r="W10" s="294">
        <f t="shared" si="14"/>
        <v>0</v>
      </c>
      <c r="X10" s="302">
        <f t="shared" si="15"/>
        <v>0</v>
      </c>
      <c r="Y10" s="296">
        <f t="shared" si="5"/>
        <v>0</v>
      </c>
      <c r="Z10" s="297">
        <f t="shared" si="6"/>
        <v>0</v>
      </c>
      <c r="AA10" s="298">
        <f t="shared" si="7"/>
        <v>0</v>
      </c>
      <c r="AC10" s="351">
        <f t="shared" si="8"/>
        <v>0</v>
      </c>
      <c r="AD10" s="335">
        <f t="shared" si="9"/>
        <v>0</v>
      </c>
      <c r="AE10" s="334">
        <f t="shared" si="10"/>
        <v>0</v>
      </c>
      <c r="AF10" s="336">
        <f t="shared" si="11"/>
        <v>0</v>
      </c>
      <c r="AG10" s="334">
        <f t="shared" si="12"/>
        <v>0</v>
      </c>
      <c r="AH10" s="336">
        <f t="shared" si="13"/>
        <v>0</v>
      </c>
      <c r="AI10" s="352">
        <f t="shared" si="16"/>
        <v>0</v>
      </c>
      <c r="AJ10" s="300" t="str">
        <f t="shared" si="17"/>
        <v/>
      </c>
      <c r="AK10" s="250"/>
      <c r="AL10" s="255"/>
    </row>
    <row r="11" spans="1:38" ht="13.5" thickBot="1">
      <c r="B11" s="290">
        <v>7</v>
      </c>
      <c r="C11" s="360"/>
      <c r="D11" s="361" t="s">
        <v>44</v>
      </c>
      <c r="E11" s="370">
        <v>1</v>
      </c>
      <c r="F11" s="362" t="s">
        <v>45</v>
      </c>
      <c r="G11" s="363">
        <v>8</v>
      </c>
      <c r="H11" s="364">
        <v>0</v>
      </c>
      <c r="I11" s="291">
        <f t="shared" si="0"/>
        <v>0</v>
      </c>
      <c r="J11" s="363">
        <v>4</v>
      </c>
      <c r="K11" s="364">
        <v>0</v>
      </c>
      <c r="L11" s="291">
        <f t="shared" si="1"/>
        <v>0</v>
      </c>
      <c r="M11" s="363">
        <v>12</v>
      </c>
      <c r="N11" s="364">
        <v>0</v>
      </c>
      <c r="O11" s="291">
        <f t="shared" si="2"/>
        <v>0</v>
      </c>
      <c r="P11" s="301">
        <f t="shared" si="3"/>
        <v>0</v>
      </c>
      <c r="R11" s="372">
        <v>0</v>
      </c>
      <c r="S11" s="338">
        <v>8</v>
      </c>
      <c r="T11" s="293">
        <f t="shared" si="4"/>
        <v>0</v>
      </c>
      <c r="U11" s="337">
        <v>0</v>
      </c>
      <c r="V11" s="338">
        <v>12</v>
      </c>
      <c r="W11" s="294">
        <f t="shared" ref="W11" si="18">IF(V11=0,0,U11/V11)</f>
        <v>0</v>
      </c>
      <c r="X11" s="302">
        <f t="shared" si="15"/>
        <v>0</v>
      </c>
      <c r="Y11" s="296">
        <f t="shared" si="5"/>
        <v>0</v>
      </c>
      <c r="Z11" s="297">
        <f t="shared" si="6"/>
        <v>0</v>
      </c>
      <c r="AA11" s="298">
        <f t="shared" si="7"/>
        <v>0</v>
      </c>
      <c r="AC11" s="351">
        <f t="shared" si="8"/>
        <v>0</v>
      </c>
      <c r="AD11" s="335">
        <f t="shared" si="9"/>
        <v>0</v>
      </c>
      <c r="AE11" s="334">
        <f t="shared" si="10"/>
        <v>0</v>
      </c>
      <c r="AF11" s="336">
        <f t="shared" si="11"/>
        <v>0</v>
      </c>
      <c r="AG11" s="334">
        <f t="shared" si="12"/>
        <v>0</v>
      </c>
      <c r="AH11" s="336">
        <f t="shared" si="13"/>
        <v>0</v>
      </c>
      <c r="AI11" s="352">
        <f t="shared" si="16"/>
        <v>0</v>
      </c>
      <c r="AJ11" s="300" t="str">
        <f t="shared" si="17"/>
        <v/>
      </c>
      <c r="AK11" s="250"/>
      <c r="AL11" s="255"/>
    </row>
    <row r="12" spans="1:38" ht="13.5" thickBot="1">
      <c r="B12" s="290">
        <v>8</v>
      </c>
      <c r="C12" s="360"/>
      <c r="D12" s="361" t="s">
        <v>44</v>
      </c>
      <c r="E12" s="370">
        <v>1</v>
      </c>
      <c r="F12" s="362" t="s">
        <v>45</v>
      </c>
      <c r="G12" s="363">
        <v>8</v>
      </c>
      <c r="H12" s="364">
        <v>0</v>
      </c>
      <c r="I12" s="291">
        <f t="shared" si="0"/>
        <v>0</v>
      </c>
      <c r="J12" s="363">
        <v>4</v>
      </c>
      <c r="K12" s="364">
        <v>0</v>
      </c>
      <c r="L12" s="291">
        <f t="shared" si="1"/>
        <v>0</v>
      </c>
      <c r="M12" s="363">
        <v>12</v>
      </c>
      <c r="N12" s="364">
        <v>0</v>
      </c>
      <c r="O12" s="291">
        <f t="shared" si="2"/>
        <v>0</v>
      </c>
      <c r="P12" s="301">
        <f t="shared" si="3"/>
        <v>0</v>
      </c>
      <c r="R12" s="372">
        <v>0</v>
      </c>
      <c r="S12" s="338">
        <v>8</v>
      </c>
      <c r="T12" s="293">
        <f t="shared" si="4"/>
        <v>0</v>
      </c>
      <c r="U12" s="337">
        <v>0</v>
      </c>
      <c r="V12" s="338">
        <v>12</v>
      </c>
      <c r="W12" s="294">
        <f t="shared" ref="W12" si="19">IF(V12=0,0,U12/V12)</f>
        <v>0</v>
      </c>
      <c r="X12" s="302">
        <f t="shared" si="15"/>
        <v>0</v>
      </c>
      <c r="Y12" s="296">
        <f t="shared" si="5"/>
        <v>0</v>
      </c>
      <c r="Z12" s="297">
        <f t="shared" si="6"/>
        <v>0</v>
      </c>
      <c r="AA12" s="298">
        <f t="shared" si="7"/>
        <v>0</v>
      </c>
      <c r="AC12" s="351">
        <f t="shared" si="8"/>
        <v>0</v>
      </c>
      <c r="AD12" s="335">
        <f t="shared" si="9"/>
        <v>0</v>
      </c>
      <c r="AE12" s="334">
        <f t="shared" si="10"/>
        <v>0</v>
      </c>
      <c r="AF12" s="336">
        <f t="shared" si="11"/>
        <v>0</v>
      </c>
      <c r="AG12" s="334">
        <f t="shared" si="12"/>
        <v>0</v>
      </c>
      <c r="AH12" s="336">
        <f t="shared" si="13"/>
        <v>0</v>
      </c>
      <c r="AI12" s="352">
        <f t="shared" si="16"/>
        <v>0</v>
      </c>
      <c r="AJ12" s="300" t="str">
        <f t="shared" si="17"/>
        <v/>
      </c>
      <c r="AK12" s="250"/>
      <c r="AL12" s="255"/>
    </row>
    <row r="13" spans="1:38" ht="13.5" thickBot="1">
      <c r="B13" s="290">
        <v>9</v>
      </c>
      <c r="C13" s="360"/>
      <c r="D13" s="361" t="s">
        <v>44</v>
      </c>
      <c r="E13" s="370">
        <v>1</v>
      </c>
      <c r="F13" s="362" t="s">
        <v>45</v>
      </c>
      <c r="G13" s="363">
        <v>8</v>
      </c>
      <c r="H13" s="364">
        <v>0</v>
      </c>
      <c r="I13" s="291">
        <f t="shared" si="0"/>
        <v>0</v>
      </c>
      <c r="J13" s="363">
        <v>4</v>
      </c>
      <c r="K13" s="364">
        <v>0</v>
      </c>
      <c r="L13" s="291">
        <f t="shared" si="1"/>
        <v>0</v>
      </c>
      <c r="M13" s="363">
        <v>12</v>
      </c>
      <c r="N13" s="364">
        <v>0</v>
      </c>
      <c r="O13" s="291">
        <f t="shared" si="2"/>
        <v>0</v>
      </c>
      <c r="P13" s="301">
        <f t="shared" si="3"/>
        <v>0</v>
      </c>
      <c r="R13" s="372">
        <v>0</v>
      </c>
      <c r="S13" s="338">
        <v>8</v>
      </c>
      <c r="T13" s="293">
        <f t="shared" si="4"/>
        <v>0</v>
      </c>
      <c r="U13" s="337">
        <v>0</v>
      </c>
      <c r="V13" s="338">
        <v>12</v>
      </c>
      <c r="W13" s="294">
        <f t="shared" ref="W13" si="20">IF(V13=0,0,U13/V13)</f>
        <v>0</v>
      </c>
      <c r="X13" s="302">
        <f t="shared" si="15"/>
        <v>0</v>
      </c>
      <c r="Y13" s="296">
        <f t="shared" si="5"/>
        <v>0</v>
      </c>
      <c r="Z13" s="297">
        <f t="shared" si="6"/>
        <v>0</v>
      </c>
      <c r="AA13" s="298">
        <f t="shared" si="7"/>
        <v>0</v>
      </c>
      <c r="AC13" s="351">
        <f t="shared" si="8"/>
        <v>0</v>
      </c>
      <c r="AD13" s="335">
        <f t="shared" si="9"/>
        <v>0</v>
      </c>
      <c r="AE13" s="334">
        <f t="shared" si="10"/>
        <v>0</v>
      </c>
      <c r="AF13" s="336">
        <f t="shared" si="11"/>
        <v>0</v>
      </c>
      <c r="AG13" s="334">
        <f t="shared" si="12"/>
        <v>0</v>
      </c>
      <c r="AH13" s="336">
        <f t="shared" si="13"/>
        <v>0</v>
      </c>
      <c r="AI13" s="352">
        <f t="shared" si="16"/>
        <v>0</v>
      </c>
      <c r="AJ13" s="300" t="str">
        <f t="shared" si="17"/>
        <v/>
      </c>
      <c r="AK13" s="250"/>
      <c r="AL13" s="255"/>
    </row>
    <row r="14" spans="1:38" ht="13.5" thickBot="1">
      <c r="B14" s="303">
        <v>10</v>
      </c>
      <c r="C14" s="365"/>
      <c r="D14" s="366" t="s">
        <v>44</v>
      </c>
      <c r="E14" s="371">
        <v>1</v>
      </c>
      <c r="F14" s="367" t="s">
        <v>45</v>
      </c>
      <c r="G14" s="368">
        <v>8</v>
      </c>
      <c r="H14" s="369">
        <v>0</v>
      </c>
      <c r="I14" s="513">
        <f t="shared" si="0"/>
        <v>0</v>
      </c>
      <c r="J14" s="368">
        <v>4</v>
      </c>
      <c r="K14" s="369">
        <v>0</v>
      </c>
      <c r="L14" s="513">
        <f t="shared" si="1"/>
        <v>0</v>
      </c>
      <c r="M14" s="368">
        <v>12</v>
      </c>
      <c r="N14" s="369">
        <v>0</v>
      </c>
      <c r="O14" s="513">
        <f t="shared" si="2"/>
        <v>0</v>
      </c>
      <c r="P14" s="304">
        <f t="shared" si="3"/>
        <v>0</v>
      </c>
      <c r="R14" s="373">
        <v>0</v>
      </c>
      <c r="S14" s="340">
        <v>8</v>
      </c>
      <c r="T14" s="514">
        <f t="shared" si="4"/>
        <v>0</v>
      </c>
      <c r="U14" s="339">
        <v>0</v>
      </c>
      <c r="V14" s="340">
        <v>12</v>
      </c>
      <c r="W14" s="305">
        <f t="shared" si="14"/>
        <v>0</v>
      </c>
      <c r="X14" s="306">
        <f t="shared" si="15"/>
        <v>0</v>
      </c>
      <c r="Y14" s="307">
        <f t="shared" si="5"/>
        <v>0</v>
      </c>
      <c r="Z14" s="308">
        <f t="shared" si="6"/>
        <v>0</v>
      </c>
      <c r="AA14" s="309">
        <f t="shared" si="7"/>
        <v>0</v>
      </c>
      <c r="AC14" s="353">
        <f t="shared" si="8"/>
        <v>0</v>
      </c>
      <c r="AD14" s="354">
        <f t="shared" si="9"/>
        <v>0</v>
      </c>
      <c r="AE14" s="355">
        <f t="shared" si="10"/>
        <v>0</v>
      </c>
      <c r="AF14" s="356">
        <f t="shared" si="11"/>
        <v>0</v>
      </c>
      <c r="AG14" s="355">
        <f t="shared" si="12"/>
        <v>0</v>
      </c>
      <c r="AH14" s="356">
        <f t="shared" si="13"/>
        <v>0</v>
      </c>
      <c r="AI14" s="357">
        <f t="shared" si="16"/>
        <v>0</v>
      </c>
      <c r="AJ14" s="300" t="str">
        <f t="shared" si="17"/>
        <v/>
      </c>
      <c r="AK14" s="250"/>
      <c r="AL14" s="255"/>
    </row>
    <row r="15" spans="1:38" ht="7.9" customHeight="1"/>
    <row r="17" spans="2:38" ht="27" customHeight="1" thickBot="1">
      <c r="D17" s="558" t="s">
        <v>46</v>
      </c>
      <c r="E17" s="558"/>
    </row>
    <row r="18" spans="2:38" ht="14.45" customHeight="1">
      <c r="D18" s="310" t="s">
        <v>47</v>
      </c>
      <c r="E18" s="311">
        <f>E19/12</f>
        <v>18808.333333333332</v>
      </c>
      <c r="I18" s="250"/>
      <c r="J18" s="250"/>
      <c r="K18" s="256"/>
      <c r="L18" s="250"/>
      <c r="M18" s="250"/>
      <c r="N18" s="256"/>
      <c r="T18" s="250"/>
      <c r="V18" s="253"/>
      <c r="AK18" s="250"/>
      <c r="AL18" s="255"/>
    </row>
    <row r="19" spans="2:38" ht="15" customHeight="1" thickBot="1">
      <c r="D19" s="312" t="s">
        <v>48</v>
      </c>
      <c r="E19" s="497">
        <v>225700</v>
      </c>
      <c r="I19" s="250"/>
      <c r="J19" s="250"/>
      <c r="L19" s="250"/>
      <c r="M19" s="250"/>
      <c r="T19" s="250"/>
      <c r="V19" s="253"/>
      <c r="AK19" s="250"/>
      <c r="AL19" s="255"/>
    </row>
    <row r="20" spans="2:38" ht="39" thickBot="1">
      <c r="B20" s="313"/>
      <c r="C20" s="313"/>
      <c r="D20" s="313" t="s">
        <v>49</v>
      </c>
      <c r="E20" s="498" t="s">
        <v>50</v>
      </c>
      <c r="F20" s="499" t="s">
        <v>51</v>
      </c>
      <c r="G20" s="314" t="s">
        <v>12</v>
      </c>
      <c r="H20" s="315" t="s">
        <v>52</v>
      </c>
      <c r="I20" s="316" t="str">
        <f>F4</f>
        <v>DHHS Salary Cap (Y/N)</v>
      </c>
      <c r="J20" s="250"/>
      <c r="K20" s="256"/>
      <c r="L20" s="250"/>
      <c r="M20" s="250"/>
      <c r="T20" s="250"/>
    </row>
    <row r="21" spans="2:38">
      <c r="B21" s="317">
        <f t="shared" ref="B21:C30" si="21">IF(B5="","",B5)</f>
        <v>1</v>
      </c>
      <c r="C21" s="318" t="str">
        <f t="shared" si="21"/>
        <v>Smith</v>
      </c>
      <c r="D21" s="494" t="str">
        <f>IF(F5="Y",P5*$E$18,"")</f>
        <v/>
      </c>
      <c r="E21" s="500" t="str">
        <f t="shared" ref="E21:E30" si="22">IF(AND(F5="Y",Y5&gt;$E$18),AI5-D21,"")</f>
        <v/>
      </c>
      <c r="F21" s="501">
        <f>IFERROR(IF(D5="Full Time",E21*'New Award Budget '!R10,IF('New IBS Calculator'!D5="Part Time",'New IBS Calculator'!E21*'New Award Budget '!R11)),0)</f>
        <v>0</v>
      </c>
      <c r="G21" s="319" t="str">
        <f>IF(C5="","",C5)</f>
        <v>Smith</v>
      </c>
      <c r="H21" s="320">
        <f t="shared" ref="H21:H30" si="23">IF(I21="Y",D21,AI5)</f>
        <v>0</v>
      </c>
      <c r="I21" s="321" t="str">
        <f>IF(AND(F5="Y",Y5&lt;$E$18),"Y*", F5)</f>
        <v>N</v>
      </c>
      <c r="J21" s="250"/>
      <c r="L21" s="250"/>
      <c r="M21" s="250"/>
      <c r="T21" s="250"/>
      <c r="U21" s="250"/>
    </row>
    <row r="22" spans="2:38">
      <c r="B22" s="317">
        <f t="shared" si="21"/>
        <v>2</v>
      </c>
      <c r="C22" s="318" t="str">
        <f t="shared" si="21"/>
        <v/>
      </c>
      <c r="D22" s="494" t="str">
        <f>IF(F6="Y",P6*$E$18,"")</f>
        <v/>
      </c>
      <c r="E22" s="500" t="str">
        <f t="shared" si="22"/>
        <v/>
      </c>
      <c r="F22" s="501">
        <f>IFERROR(IF(E22="0", Blank,IF(D6="Full Time",E22*'New Award Budget '!R10, IF('New IBS Calculator'!D6="Part Time",'New IBS Calculator'!E22*'New Award Budget '!R11))),0)</f>
        <v>0</v>
      </c>
      <c r="G22" s="322" t="str">
        <f t="shared" ref="G22:G30" si="24">IF(C6="","",C6)</f>
        <v/>
      </c>
      <c r="H22" s="323">
        <f t="shared" si="23"/>
        <v>0</v>
      </c>
      <c r="I22" s="321" t="str">
        <f>IF(AND(F6="Y",Y6&lt;$E$18),"Y*", F6)</f>
        <v>N</v>
      </c>
      <c r="J22" s="250"/>
      <c r="L22" s="250"/>
      <c r="M22" s="250"/>
      <c r="T22" s="250"/>
      <c r="U22" s="250"/>
    </row>
    <row r="23" spans="2:38">
      <c r="B23" s="317">
        <f t="shared" si="21"/>
        <v>3</v>
      </c>
      <c r="C23" s="318" t="str">
        <f t="shared" si="21"/>
        <v/>
      </c>
      <c r="D23" s="494" t="str">
        <f>IF(F7="Y",P7*$E$18,"")</f>
        <v/>
      </c>
      <c r="E23" s="500" t="str">
        <f t="shared" si="22"/>
        <v/>
      </c>
      <c r="F23" s="501">
        <f>IFERROR(IF(D7="Full Time",E23*'New Award Budget '!R10, IF('New IBS Calculator'!D7="Part Time",'New IBS Calculator'!E23*'New Award Budget '!R11)),0)</f>
        <v>0</v>
      </c>
      <c r="G23" s="322" t="str">
        <f t="shared" si="24"/>
        <v/>
      </c>
      <c r="H23" s="323">
        <f t="shared" si="23"/>
        <v>0</v>
      </c>
      <c r="I23" s="321" t="str">
        <f t="shared" ref="I23:I26" si="25">IF(AND(F7="Y",Y7&lt;$E$18),"Y*", F7)</f>
        <v>N</v>
      </c>
      <c r="J23" s="250"/>
      <c r="L23" s="250"/>
      <c r="M23" s="250"/>
      <c r="T23" s="250"/>
      <c r="U23" s="328"/>
      <c r="V23" s="328"/>
      <c r="W23" s="328"/>
      <c r="X23" s="328"/>
      <c r="Y23" s="328"/>
    </row>
    <row r="24" spans="2:38">
      <c r="B24" s="317">
        <f t="shared" si="21"/>
        <v>4</v>
      </c>
      <c r="C24" s="318" t="str">
        <f t="shared" si="21"/>
        <v/>
      </c>
      <c r="D24" s="494" t="str">
        <f>IF(F8="Y",P8*$E$18,"")</f>
        <v/>
      </c>
      <c r="E24" s="500" t="str">
        <f t="shared" si="22"/>
        <v/>
      </c>
      <c r="F24" s="501">
        <f>IFERROR(IF(D8="Full Time",E24*'New Award Budget '!R10, IF('New IBS Calculator'!D8="Part Time",'New IBS Calculator'!E24*'New Award Budget '!R11)),0)</f>
        <v>0</v>
      </c>
      <c r="G24" s="322" t="str">
        <f t="shared" si="24"/>
        <v/>
      </c>
      <c r="H24" s="323">
        <f t="shared" si="23"/>
        <v>0</v>
      </c>
      <c r="I24" s="321" t="str">
        <f t="shared" si="25"/>
        <v>N</v>
      </c>
      <c r="J24" s="250"/>
      <c r="L24" s="250"/>
      <c r="M24" s="250"/>
      <c r="T24" s="250"/>
      <c r="U24" s="328"/>
      <c r="V24" s="328"/>
      <c r="W24" s="328"/>
      <c r="X24" s="328"/>
      <c r="Y24" s="328"/>
    </row>
    <row r="25" spans="2:38">
      <c r="B25" s="317">
        <f t="shared" si="21"/>
        <v>5</v>
      </c>
      <c r="C25" s="318" t="str">
        <f t="shared" si="21"/>
        <v/>
      </c>
      <c r="D25" s="494" t="str">
        <f t="shared" ref="D25:D26" si="26">IF(F9="Y",P9*$E$18,"")</f>
        <v/>
      </c>
      <c r="E25" s="500" t="str">
        <f t="shared" si="22"/>
        <v/>
      </c>
      <c r="F25" s="501">
        <f>IFERROR(IF(D9="Full Time",E25*'New Award Budget '!R10, IF('New IBS Calculator'!D9="Part Time",'New IBS Calculator'!E25*'New Award Budget '!R11)),0)</f>
        <v>0</v>
      </c>
      <c r="G25" s="322" t="str">
        <f t="shared" si="24"/>
        <v/>
      </c>
      <c r="H25" s="323">
        <f t="shared" si="23"/>
        <v>0</v>
      </c>
      <c r="I25" s="321" t="str">
        <f t="shared" si="25"/>
        <v>N</v>
      </c>
      <c r="J25" s="250"/>
      <c r="L25" s="250"/>
      <c r="M25" s="250"/>
      <c r="T25" s="250"/>
      <c r="U25" s="328"/>
      <c r="V25" s="328"/>
      <c r="W25" s="328"/>
      <c r="X25" s="328"/>
      <c r="Y25" s="328"/>
    </row>
    <row r="26" spans="2:38">
      <c r="B26" s="317">
        <f t="shared" si="21"/>
        <v>6</v>
      </c>
      <c r="C26" s="318" t="str">
        <f t="shared" si="21"/>
        <v/>
      </c>
      <c r="D26" s="494" t="str">
        <f t="shared" si="26"/>
        <v/>
      </c>
      <c r="E26" s="500" t="str">
        <f t="shared" si="22"/>
        <v/>
      </c>
      <c r="F26" s="501">
        <f>IFERROR(IF(D10="Full Time",E26*'New Award Budget '!R10, IF('New IBS Calculator'!D10="Part Time",'New IBS Calculator'!E26*'New Award Budget '!R11)),0)</f>
        <v>0</v>
      </c>
      <c r="G26" s="322" t="str">
        <f t="shared" si="24"/>
        <v/>
      </c>
      <c r="H26" s="323">
        <f t="shared" si="23"/>
        <v>0</v>
      </c>
      <c r="I26" s="321" t="str">
        <f t="shared" si="25"/>
        <v>N</v>
      </c>
      <c r="J26" s="250"/>
      <c r="L26" s="250"/>
      <c r="M26" s="250"/>
      <c r="T26" s="250"/>
      <c r="U26" s="328"/>
      <c r="V26" s="328"/>
      <c r="W26" s="328"/>
      <c r="X26" s="328"/>
      <c r="Y26" s="328"/>
    </row>
    <row r="27" spans="2:38">
      <c r="B27" s="317">
        <f t="shared" si="21"/>
        <v>7</v>
      </c>
      <c r="C27" s="318" t="str">
        <f t="shared" si="21"/>
        <v/>
      </c>
      <c r="D27" s="494" t="str">
        <f>IF(F11="Y",P11*$E$18,"")</f>
        <v/>
      </c>
      <c r="E27" s="500" t="str">
        <f t="shared" si="22"/>
        <v/>
      </c>
      <c r="F27" s="501">
        <f>IFERROR(IF(D11="Full Time",E27*'New Award Budget '!R10, IF('New IBS Calculator'!D11="Part Time",'New IBS Calculator'!E27*'New Award Budget '!R11)),0)</f>
        <v>0</v>
      </c>
      <c r="G27" s="322" t="str">
        <f t="shared" si="24"/>
        <v/>
      </c>
      <c r="H27" s="323">
        <f t="shared" si="23"/>
        <v>0</v>
      </c>
      <c r="I27" s="321" t="str">
        <f>IF(AND(F11="Y",Y11&lt;$E$18),"Y*", F11)</f>
        <v>N</v>
      </c>
      <c r="J27" s="250"/>
      <c r="L27" s="250"/>
      <c r="M27" s="250"/>
      <c r="T27" s="250"/>
      <c r="U27" s="250"/>
    </row>
    <row r="28" spans="2:38">
      <c r="B28" s="317">
        <f t="shared" si="21"/>
        <v>8</v>
      </c>
      <c r="C28" s="318" t="str">
        <f t="shared" si="21"/>
        <v/>
      </c>
      <c r="D28" s="494" t="str">
        <f>IF(F12="Y",P12*$E$18,"")</f>
        <v/>
      </c>
      <c r="E28" s="500" t="str">
        <f t="shared" si="22"/>
        <v/>
      </c>
      <c r="F28" s="501">
        <f>IFERROR(IF(D12="Full Time",E28*'New Award Budget '!R10, IF('New IBS Calculator'!D12="Part Time",'New IBS Calculator'!E28*'New Award Budget '!R11)),0)</f>
        <v>0</v>
      </c>
      <c r="G28" s="322" t="str">
        <f t="shared" si="24"/>
        <v/>
      </c>
      <c r="H28" s="323">
        <f t="shared" si="23"/>
        <v>0</v>
      </c>
      <c r="I28" s="321" t="str">
        <f>IF(AND(F12="Y",Y12&lt;$E$18),"Y*", F12)</f>
        <v>N</v>
      </c>
      <c r="J28" s="250"/>
      <c r="L28" s="250"/>
      <c r="M28" s="250"/>
      <c r="T28" s="250"/>
      <c r="U28" s="250"/>
    </row>
    <row r="29" spans="2:38">
      <c r="B29" s="317">
        <f t="shared" si="21"/>
        <v>9</v>
      </c>
      <c r="C29" s="318" t="str">
        <f t="shared" si="21"/>
        <v/>
      </c>
      <c r="D29" s="494" t="str">
        <f>IF(F13="Y",P13*$E$18,"")</f>
        <v/>
      </c>
      <c r="E29" s="500" t="str">
        <f t="shared" si="22"/>
        <v/>
      </c>
      <c r="F29" s="501">
        <f>IFERROR(IF(D13="Full Time",E29*'New Award Budget '!R10, IF('New IBS Calculator'!D13="Part Time",'New IBS Calculator'!E29*'New Award Budget '!R11)),0)</f>
        <v>0</v>
      </c>
      <c r="G29" s="322" t="str">
        <f t="shared" si="24"/>
        <v/>
      </c>
      <c r="H29" s="323">
        <f t="shared" si="23"/>
        <v>0</v>
      </c>
      <c r="I29" s="321" t="str">
        <f>IF(AND(F13="Y",Y13&lt;$E$18),"Y*", F13)</f>
        <v>N</v>
      </c>
      <c r="J29" s="250"/>
      <c r="L29" s="250"/>
      <c r="M29" s="250"/>
      <c r="T29" s="250"/>
      <c r="U29" s="250"/>
    </row>
    <row r="30" spans="2:38" ht="13.5" thickBot="1">
      <c r="B30" s="324">
        <f t="shared" si="21"/>
        <v>10</v>
      </c>
      <c r="C30" s="358" t="str">
        <f t="shared" si="21"/>
        <v/>
      </c>
      <c r="D30" s="495" t="str">
        <f>IF(F14="Y",P14*$E$18,"")</f>
        <v/>
      </c>
      <c r="E30" s="502" t="str">
        <f t="shared" si="22"/>
        <v/>
      </c>
      <c r="F30" s="503">
        <f>IFERROR(IF(D14="Full Time",E30*'New Award Budget '!R10, IF('New IBS Calculator'!D14="Part Time",'New IBS Calculator'!E30*'New Award Budget '!R11)),0)</f>
        <v>0</v>
      </c>
      <c r="G30" s="325" t="str">
        <f t="shared" si="24"/>
        <v/>
      </c>
      <c r="H30" s="326">
        <f t="shared" si="23"/>
        <v>0</v>
      </c>
      <c r="I30" s="327" t="str">
        <f>IF(AND(F14="Y",Y14&lt;$E$18),"Y*", F14)</f>
        <v>N</v>
      </c>
      <c r="J30" s="250"/>
      <c r="L30" s="250"/>
      <c r="M30" s="250"/>
      <c r="T30" s="250"/>
      <c r="U30" s="250"/>
    </row>
    <row r="31" spans="2:38" ht="13.5" thickBot="1">
      <c r="C31" s="359" t="s">
        <v>11</v>
      </c>
      <c r="D31" s="496"/>
      <c r="E31" s="504">
        <f>SUM(E21:E30)</f>
        <v>0</v>
      </c>
      <c r="F31" s="505">
        <f>SUM(F21:F30)</f>
        <v>0</v>
      </c>
      <c r="L31" s="250"/>
      <c r="M31" s="250"/>
      <c r="T31" s="250"/>
    </row>
    <row r="32" spans="2:38">
      <c r="G32" s="538" t="s">
        <v>53</v>
      </c>
      <c r="H32" s="538"/>
      <c r="I32" s="538"/>
      <c r="L32" s="250"/>
      <c r="M32" s="250"/>
      <c r="T32" s="250"/>
      <c r="U32" s="250"/>
    </row>
    <row r="33" spans="2:25">
      <c r="G33" s="538"/>
      <c r="H33" s="538"/>
      <c r="I33" s="538"/>
      <c r="L33" s="250"/>
      <c r="M33" s="250"/>
      <c r="T33" s="250"/>
      <c r="U33" s="250"/>
    </row>
    <row r="34" spans="2:25">
      <c r="G34" s="538"/>
      <c r="H34" s="538"/>
      <c r="I34" s="538"/>
      <c r="L34" s="250"/>
      <c r="S34" s="328"/>
      <c r="T34" s="328"/>
      <c r="U34" s="328"/>
      <c r="V34" s="328"/>
      <c r="W34" s="328"/>
      <c r="X34" s="328"/>
      <c r="Y34" s="328"/>
    </row>
    <row r="35" spans="2:25" ht="13.5" thickBot="1">
      <c r="G35" s="538"/>
      <c r="H35" s="538"/>
      <c r="I35" s="538"/>
      <c r="L35" s="250"/>
      <c r="R35" s="328"/>
      <c r="S35" s="328"/>
      <c r="T35" s="328"/>
      <c r="U35" s="328"/>
      <c r="V35" s="328"/>
      <c r="W35" s="328"/>
      <c r="X35" s="328"/>
      <c r="Y35" s="328"/>
    </row>
    <row r="36" spans="2:25" ht="13.9" customHeight="1">
      <c r="B36" s="532" t="s">
        <v>54</v>
      </c>
      <c r="C36" s="533"/>
      <c r="T36" s="250"/>
      <c r="U36" s="250"/>
    </row>
    <row r="37" spans="2:25">
      <c r="B37" s="515" t="s">
        <v>55</v>
      </c>
      <c r="C37" s="516">
        <v>1</v>
      </c>
      <c r="T37" s="250"/>
      <c r="U37" s="250"/>
    </row>
    <row r="38" spans="2:25">
      <c r="B38" s="515" t="s">
        <v>56</v>
      </c>
      <c r="C38" s="517">
        <v>0.5</v>
      </c>
    </row>
    <row r="39" spans="2:25">
      <c r="B39" s="515" t="s">
        <v>57</v>
      </c>
      <c r="C39" s="516">
        <v>8</v>
      </c>
    </row>
    <row r="40" spans="2:25" ht="13.5" thickBot="1">
      <c r="B40" s="518" t="s">
        <v>58</v>
      </c>
      <c r="C40" s="519">
        <f>(C37*C38)*C39</f>
        <v>4</v>
      </c>
    </row>
  </sheetData>
  <mergeCells count="11">
    <mergeCell ref="B36:C36"/>
    <mergeCell ref="R2:T2"/>
    <mergeCell ref="AC2:AG2"/>
    <mergeCell ref="G32:I35"/>
    <mergeCell ref="G3:I3"/>
    <mergeCell ref="J3:L3"/>
    <mergeCell ref="R3:T3"/>
    <mergeCell ref="U3:W3"/>
    <mergeCell ref="X3:AA3"/>
    <mergeCell ref="M3:O3"/>
    <mergeCell ref="D17:E17"/>
  </mergeCells>
  <conditionalFormatting sqref="D21:E30">
    <cfRule type="expression" dxfId="3" priority="15">
      <formula>$D21&lt;&gt;""</formula>
    </cfRule>
  </conditionalFormatting>
  <conditionalFormatting sqref="F5:F14">
    <cfRule type="expression" dxfId="2" priority="12" stopIfTrue="1">
      <formula>$F5="Y"</formula>
    </cfRule>
    <cfRule type="cellIs" dxfId="1" priority="14" operator="equal">
      <formula>"Y"</formula>
    </cfRule>
  </conditionalFormatting>
  <conditionalFormatting sqref="G21:I30">
    <cfRule type="expression" dxfId="0" priority="2">
      <formula>$D21&lt;&gt;""</formula>
    </cfRule>
  </conditionalFormatting>
  <dataValidations count="5">
    <dataValidation type="list" allowBlank="1" showInputMessage="1" showErrorMessage="1" sqref="V5:V14" xr:uid="{00000000-0002-0000-0000-000000000000}">
      <formula1>"0,1,2,3,4,5,6,7,8,9,10,11,12"</formula1>
    </dataValidation>
    <dataValidation type="list" allowBlank="1" showInputMessage="1" showErrorMessage="1" sqref="S5:S14" xr:uid="{00000000-0002-0000-0000-000001000000}">
      <formula1>"8,9,12"</formula1>
    </dataValidation>
    <dataValidation type="list" allowBlank="1" showInputMessage="1" showErrorMessage="1" sqref="D5:D14" xr:uid="{00000000-0002-0000-0000-000002000000}">
      <formula1>"Full Time,Part Time"</formula1>
    </dataValidation>
    <dataValidation type="list" allowBlank="1" showInputMessage="1" showErrorMessage="1" sqref="F5:F14" xr:uid="{00000000-0002-0000-0000-000003000000}">
      <formula1>"Y,N"</formula1>
    </dataValidation>
    <dataValidation type="decimal" allowBlank="1" showInputMessage="1" showErrorMessage="1" sqref="E5:E14" xr:uid="{00000000-0002-0000-0000-000004000000}">
      <formula1>0</formula1>
      <formula2>1</formula2>
    </dataValidation>
  </dataValidations>
  <hyperlinks>
    <hyperlink ref="D17:E17" r:id="rId1" display="DHHS Salary Cap" xr:uid="{C29F627B-3BEB-409E-9EA2-38E358F1CCC4}"/>
  </hyperlinks>
  <pageMargins left="0.7" right="0.7" top="0.75" bottom="0.75" header="0.3" footer="0.3"/>
  <pageSetup orientation="portrait" horizontalDpi="1200" verticalDpi="12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pageSetUpPr fitToPage="1"/>
  </sheetPr>
  <dimension ref="A1:AD215"/>
  <sheetViews>
    <sheetView zoomScaleNormal="100" workbookViewId="0">
      <selection activeCell="B1" sqref="B1:D1"/>
    </sheetView>
  </sheetViews>
  <sheetFormatPr defaultColWidth="9.140625" defaultRowHeight="15" outlineLevelRow="1"/>
  <cols>
    <col min="1" max="1" width="26.140625" style="1" customWidth="1"/>
    <col min="2" max="2" width="17.7109375" style="1" customWidth="1"/>
    <col min="3" max="3" width="11.140625" style="1" bestFit="1" customWidth="1"/>
    <col min="4" max="4" width="7.85546875" style="1" bestFit="1" customWidth="1"/>
    <col min="5" max="6" width="10.42578125" style="1" customWidth="1"/>
    <col min="7" max="7" width="10" style="1" customWidth="1"/>
    <col min="8" max="8" width="11.28515625" style="1" customWidth="1"/>
    <col min="9" max="9" width="9.5703125" style="1" customWidth="1"/>
    <col min="10" max="10" width="10.5703125" style="1" bestFit="1" customWidth="1"/>
    <col min="11" max="11" width="11.42578125" style="1" customWidth="1"/>
    <col min="12" max="12" width="15" style="1" customWidth="1"/>
    <col min="13" max="13" width="3.7109375" style="77" customWidth="1"/>
    <col min="14" max="14" width="10.85546875" style="40" customWidth="1"/>
    <col min="15" max="15" width="21.5703125" style="1" bestFit="1" customWidth="1"/>
    <col min="16" max="17" width="6" style="1" bestFit="1" customWidth="1"/>
    <col min="18" max="18" width="6" style="1" customWidth="1"/>
    <col min="19" max="19" width="21.5703125" style="1" customWidth="1"/>
    <col min="20" max="20" width="9.42578125" style="1" customWidth="1"/>
    <col min="21" max="16384" width="9.140625" style="1"/>
  </cols>
  <sheetData>
    <row r="1" spans="1:23" s="13" customFormat="1" ht="14.1" customHeight="1">
      <c r="A1" s="391" t="s">
        <v>59</v>
      </c>
      <c r="B1" s="597"/>
      <c r="C1" s="598"/>
      <c r="D1" s="599"/>
      <c r="E1" s="18"/>
      <c r="F1" s="18"/>
      <c r="G1" s="18"/>
      <c r="H1" s="392" t="s">
        <v>60</v>
      </c>
      <c r="I1" s="594"/>
      <c r="J1" s="594"/>
      <c r="K1" s="594"/>
    </row>
    <row r="2" spans="1:23" s="13" customFormat="1" ht="14.1" customHeight="1">
      <c r="A2" s="391" t="s">
        <v>61</v>
      </c>
      <c r="B2" s="602"/>
      <c r="C2" s="603"/>
      <c r="D2" s="604"/>
      <c r="E2" s="18"/>
      <c r="F2" s="18"/>
      <c r="G2" s="18"/>
      <c r="H2" s="393" t="s">
        <v>379</v>
      </c>
      <c r="I2" s="821"/>
      <c r="J2" s="822"/>
      <c r="K2" s="823"/>
      <c r="M2" s="17"/>
      <c r="N2" s="531" t="s">
        <v>64</v>
      </c>
      <c r="O2" s="531"/>
      <c r="P2" s="531"/>
      <c r="Q2" s="531"/>
      <c r="R2" s="531"/>
      <c r="S2" s="531"/>
      <c r="T2" s="531"/>
    </row>
    <row r="3" spans="1:23" s="13" customFormat="1" ht="14.1" customHeight="1">
      <c r="A3" s="391" t="s">
        <v>65</v>
      </c>
      <c r="B3" s="597"/>
      <c r="C3" s="598"/>
      <c r="D3" s="599"/>
      <c r="E3" s="18"/>
      <c r="F3" s="18"/>
      <c r="G3" s="18"/>
      <c r="H3" s="392" t="s">
        <v>378</v>
      </c>
      <c r="I3" s="594"/>
      <c r="J3" s="594"/>
      <c r="K3" s="594"/>
      <c r="N3" s="531"/>
      <c r="O3" s="531"/>
      <c r="P3" s="531"/>
      <c r="Q3" s="531"/>
      <c r="R3" s="531"/>
      <c r="S3" s="531"/>
      <c r="T3" s="531"/>
    </row>
    <row r="4" spans="1:23" ht="9.9499999999999993" customHeight="1">
      <c r="A4" s="600"/>
      <c r="B4" s="600"/>
      <c r="C4" s="600"/>
      <c r="D4" s="600"/>
      <c r="E4" s="600"/>
      <c r="F4" s="600"/>
      <c r="G4" s="600"/>
      <c r="H4" s="600"/>
      <c r="I4" s="600"/>
      <c r="J4" s="600"/>
      <c r="K4" s="600"/>
      <c r="L4" s="20"/>
      <c r="M4" s="206"/>
      <c r="N4" s="207"/>
      <c r="O4" s="208"/>
      <c r="P4" s="208"/>
      <c r="Q4" s="208"/>
      <c r="R4" s="208"/>
      <c r="S4" s="208"/>
      <c r="T4" s="208"/>
    </row>
    <row r="5" spans="1:23" s="13" customFormat="1" ht="14.1" customHeight="1">
      <c r="A5" s="392" t="s">
        <v>67</v>
      </c>
      <c r="B5" s="594"/>
      <c r="C5" s="594"/>
      <c r="D5" s="594"/>
      <c r="E5" s="205"/>
      <c r="F5" s="205"/>
      <c r="G5" s="205"/>
      <c r="H5" s="605" t="s">
        <v>68</v>
      </c>
      <c r="I5" s="605"/>
      <c r="J5" s="605" t="s">
        <v>69</v>
      </c>
      <c r="K5" s="605"/>
      <c r="L5" s="206"/>
      <c r="M5" s="206"/>
      <c r="N5" s="206"/>
      <c r="O5" s="206"/>
      <c r="P5" s="206"/>
      <c r="Q5" s="206"/>
      <c r="R5" s="206"/>
      <c r="S5" s="206"/>
      <c r="T5" s="206"/>
    </row>
    <row r="6" spans="1:23" s="13" customFormat="1" ht="14.1" customHeight="1">
      <c r="A6" s="392" t="s">
        <v>70</v>
      </c>
      <c r="B6" s="594"/>
      <c r="C6" s="594"/>
      <c r="D6" s="594"/>
      <c r="E6" s="205"/>
      <c r="F6" s="601" t="s">
        <v>71</v>
      </c>
      <c r="G6" s="601"/>
      <c r="H6" s="595">
        <f>'New IBS Calculator'!D1</f>
        <v>0</v>
      </c>
      <c r="I6" s="596"/>
      <c r="J6" s="595">
        <f>'New IBS Calculator'!F1</f>
        <v>0</v>
      </c>
      <c r="K6" s="596"/>
      <c r="L6" s="206"/>
      <c r="M6" s="207"/>
      <c r="N6" s="206"/>
      <c r="O6" s="206"/>
      <c r="P6" s="206"/>
      <c r="Q6" s="206"/>
      <c r="R6" s="206"/>
      <c r="S6" s="206"/>
      <c r="T6" s="206"/>
    </row>
    <row r="7" spans="1:23" ht="9.9499999999999993" customHeight="1" thickBot="1">
      <c r="A7" s="205"/>
      <c r="B7" s="205"/>
      <c r="C7" s="205"/>
      <c r="D7" s="205"/>
      <c r="E7" s="205"/>
      <c r="F7" s="205"/>
      <c r="G7" s="205"/>
      <c r="H7" s="205"/>
      <c r="I7" s="205"/>
      <c r="J7" s="205"/>
      <c r="K7" s="205"/>
      <c r="L7" s="19"/>
      <c r="M7" s="20"/>
      <c r="N7" s="207"/>
      <c r="O7" s="208"/>
      <c r="P7" s="208"/>
      <c r="Q7" s="208"/>
      <c r="R7" s="208"/>
      <c r="S7" s="208"/>
      <c r="T7" s="208"/>
    </row>
    <row r="8" spans="1:23" ht="60">
      <c r="A8" s="482" t="s">
        <v>72</v>
      </c>
      <c r="B8" s="483" t="s">
        <v>73</v>
      </c>
      <c r="C8" s="483" t="s">
        <v>74</v>
      </c>
      <c r="D8" s="483" t="s">
        <v>16</v>
      </c>
      <c r="E8" s="483" t="s">
        <v>52</v>
      </c>
      <c r="F8" s="483" t="s">
        <v>75</v>
      </c>
      <c r="G8" s="483" t="s">
        <v>76</v>
      </c>
      <c r="H8" s="484" t="s">
        <v>77</v>
      </c>
      <c r="I8" s="484" t="s">
        <v>78</v>
      </c>
      <c r="J8" s="485" t="s">
        <v>79</v>
      </c>
      <c r="K8" s="486" t="s">
        <v>80</v>
      </c>
      <c r="L8" s="209"/>
      <c r="M8" s="210"/>
      <c r="N8" s="678" t="s">
        <v>81</v>
      </c>
      <c r="O8" s="679"/>
      <c r="P8" s="679"/>
      <c r="Q8" s="679"/>
      <c r="R8" s="680"/>
      <c r="S8" s="211"/>
      <c r="T8" s="211"/>
      <c r="U8" s="208"/>
      <c r="V8" s="208"/>
      <c r="W8" s="208"/>
    </row>
    <row r="9" spans="1:23" ht="14.1" customHeight="1">
      <c r="A9" s="398" t="str">
        <f>IF('New IBS Calculator'!C5="","",'New IBS Calculator'!C5)</f>
        <v>Smith</v>
      </c>
      <c r="B9" s="399" t="s">
        <v>82</v>
      </c>
      <c r="C9" s="400">
        <f>'New IBS Calculator'!X5</f>
        <v>0</v>
      </c>
      <c r="D9" s="401" t="str">
        <f>'New IBS Calculator'!I21</f>
        <v>N</v>
      </c>
      <c r="E9" s="402">
        <f>'New IBS Calculator'!H21</f>
        <v>0</v>
      </c>
      <c r="F9" s="403">
        <f>'New IBS Calculator'!H5</f>
        <v>0</v>
      </c>
      <c r="G9" s="403">
        <f>'New IBS Calculator'!K5</f>
        <v>0</v>
      </c>
      <c r="H9" s="403">
        <f>'New IBS Calculator'!N5</f>
        <v>0</v>
      </c>
      <c r="I9" s="401" t="str">
        <f>'New IBS Calculator'!D5</f>
        <v>Full Time</v>
      </c>
      <c r="J9" s="402">
        <f>IF(I9="Full Time",E9*R10,IF(I9="Part Time",E9*R11))</f>
        <v>0</v>
      </c>
      <c r="K9" s="404">
        <f t="shared" ref="K9:K18" si="0">J9+E9</f>
        <v>0</v>
      </c>
      <c r="L9" s="208"/>
      <c r="M9" s="212"/>
      <c r="N9" s="681" t="s">
        <v>83</v>
      </c>
      <c r="O9" s="682"/>
      <c r="P9" s="529" t="s">
        <v>84</v>
      </c>
      <c r="Q9" s="529" t="s">
        <v>85</v>
      </c>
      <c r="R9" s="530" t="s">
        <v>377</v>
      </c>
      <c r="S9" s="208"/>
      <c r="T9" s="208"/>
      <c r="U9" s="208"/>
      <c r="V9" s="208"/>
      <c r="W9" s="208"/>
    </row>
    <row r="10" spans="1:23" ht="14.1" customHeight="1">
      <c r="A10" s="405" t="str">
        <f>IF('New IBS Calculator'!C6="","",'New IBS Calculator'!C6)</f>
        <v/>
      </c>
      <c r="B10" s="406" t="s">
        <v>86</v>
      </c>
      <c r="C10" s="407">
        <f>'New IBS Calculator'!X6</f>
        <v>0</v>
      </c>
      <c r="D10" s="408" t="str">
        <f>'New IBS Calculator'!I22</f>
        <v>N</v>
      </c>
      <c r="E10" s="409">
        <f>'New IBS Calculator'!H22</f>
        <v>0</v>
      </c>
      <c r="F10" s="410">
        <f>'New IBS Calculator'!H6</f>
        <v>0</v>
      </c>
      <c r="G10" s="410">
        <f>'New IBS Calculator'!K6</f>
        <v>0</v>
      </c>
      <c r="H10" s="410">
        <f>'New IBS Calculator'!N6</f>
        <v>0</v>
      </c>
      <c r="I10" s="408" t="str">
        <f>'New IBS Calculator'!D6</f>
        <v>Full Time</v>
      </c>
      <c r="J10" s="409">
        <f>IF(I10="Full Time",E10*R10,IF(I10="Part Time",E10*R11))</f>
        <v>0</v>
      </c>
      <c r="K10" s="411">
        <f t="shared" si="0"/>
        <v>0</v>
      </c>
      <c r="L10" s="208"/>
      <c r="M10" s="212"/>
      <c r="N10" s="683" t="s">
        <v>87</v>
      </c>
      <c r="O10" s="684"/>
      <c r="P10" s="457">
        <v>0.25900000000000001</v>
      </c>
      <c r="Q10" s="457">
        <v>0.25800000000000001</v>
      </c>
      <c r="R10" s="458">
        <v>0.25800000000000001</v>
      </c>
      <c r="S10" s="213"/>
      <c r="T10" s="213"/>
      <c r="U10" s="208"/>
      <c r="V10" s="208"/>
      <c r="W10" s="208"/>
    </row>
    <row r="11" spans="1:23" ht="14.1" customHeight="1">
      <c r="A11" s="405" t="str">
        <f>IF('New IBS Calculator'!C7="","",'New IBS Calculator'!C7)</f>
        <v/>
      </c>
      <c r="B11" s="406" t="s">
        <v>86</v>
      </c>
      <c r="C11" s="407">
        <f>'New IBS Calculator'!X7</f>
        <v>0</v>
      </c>
      <c r="D11" s="408" t="str">
        <f>'New IBS Calculator'!I23</f>
        <v>N</v>
      </c>
      <c r="E11" s="409">
        <f>'New IBS Calculator'!H23</f>
        <v>0</v>
      </c>
      <c r="F11" s="410">
        <f>'New IBS Calculator'!H7</f>
        <v>0</v>
      </c>
      <c r="G11" s="410">
        <f>'New IBS Calculator'!K7</f>
        <v>0</v>
      </c>
      <c r="H11" s="410">
        <f>'New IBS Calculator'!N7</f>
        <v>0</v>
      </c>
      <c r="I11" s="408" t="str">
        <f>'New IBS Calculator'!D7</f>
        <v>Full Time</v>
      </c>
      <c r="J11" s="409">
        <f>IF(I11="Full Time",E11*R10,IF(I11="Part Time",E11*R11))</f>
        <v>0</v>
      </c>
      <c r="K11" s="411">
        <f t="shared" si="0"/>
        <v>0</v>
      </c>
      <c r="L11" s="208"/>
      <c r="M11" s="212"/>
      <c r="N11" s="683" t="s">
        <v>88</v>
      </c>
      <c r="O11" s="684"/>
      <c r="P11" s="459">
        <v>7.6499999999999999E-2</v>
      </c>
      <c r="Q11" s="459">
        <v>7.6499999999999999E-2</v>
      </c>
      <c r="R11" s="460">
        <v>7.6499999999999999E-2</v>
      </c>
      <c r="S11" s="208"/>
      <c r="T11" s="208"/>
      <c r="U11" s="208"/>
      <c r="V11" s="208"/>
      <c r="W11" s="208"/>
    </row>
    <row r="12" spans="1:23" ht="14.1" customHeight="1">
      <c r="A12" s="405" t="str">
        <f>IF('New IBS Calculator'!C8="","",'New IBS Calculator'!C8)</f>
        <v/>
      </c>
      <c r="B12" s="406" t="s">
        <v>86</v>
      </c>
      <c r="C12" s="407">
        <f>'New IBS Calculator'!X8</f>
        <v>0</v>
      </c>
      <c r="D12" s="408" t="str">
        <f>'New IBS Calculator'!I24</f>
        <v>N</v>
      </c>
      <c r="E12" s="409">
        <f>'New IBS Calculator'!H24</f>
        <v>0</v>
      </c>
      <c r="F12" s="410">
        <f>'New IBS Calculator'!H8</f>
        <v>0</v>
      </c>
      <c r="G12" s="410">
        <f>'New IBS Calculator'!K8</f>
        <v>0</v>
      </c>
      <c r="H12" s="410">
        <f>'New IBS Calculator'!N8</f>
        <v>0</v>
      </c>
      <c r="I12" s="408" t="str">
        <f>'New IBS Calculator'!D8</f>
        <v>Full Time</v>
      </c>
      <c r="J12" s="409">
        <f>IF(I12="Full Time",E12*R10,IF(I12="Part Time",E12*R11))</f>
        <v>0</v>
      </c>
      <c r="K12" s="411">
        <f t="shared" si="0"/>
        <v>0</v>
      </c>
      <c r="L12" s="208"/>
      <c r="M12" s="212"/>
      <c r="N12" s="685"/>
      <c r="O12" s="686"/>
      <c r="P12" s="455"/>
      <c r="Q12" s="455"/>
      <c r="R12" s="456"/>
      <c r="S12" s="208"/>
      <c r="T12" s="208"/>
      <c r="U12" s="208"/>
      <c r="V12" s="208"/>
      <c r="W12" s="208"/>
    </row>
    <row r="13" spans="1:23" ht="14.1" customHeight="1">
      <c r="A13" s="405" t="str">
        <f>IF('New IBS Calculator'!C9="","",'New IBS Calculator'!C9)</f>
        <v/>
      </c>
      <c r="B13" s="406" t="s">
        <v>86</v>
      </c>
      <c r="C13" s="407">
        <f>'New IBS Calculator'!X9</f>
        <v>0</v>
      </c>
      <c r="D13" s="408" t="str">
        <f>'New IBS Calculator'!I25</f>
        <v>N</v>
      </c>
      <c r="E13" s="409">
        <f>'New IBS Calculator'!H25</f>
        <v>0</v>
      </c>
      <c r="F13" s="410">
        <f>'New IBS Calculator'!H9</f>
        <v>0</v>
      </c>
      <c r="G13" s="410">
        <f>'New IBS Calculator'!K9</f>
        <v>0</v>
      </c>
      <c r="H13" s="410">
        <f>'New IBS Calculator'!N9</f>
        <v>0</v>
      </c>
      <c r="I13" s="408" t="str">
        <f>'New IBS Calculator'!D9</f>
        <v>Full Time</v>
      </c>
      <c r="J13" s="409">
        <f>IF(I13="Full Time",E13*R10,IF(I13="Part Time",E13*R11))</f>
        <v>0</v>
      </c>
      <c r="K13" s="411">
        <f t="shared" si="0"/>
        <v>0</v>
      </c>
      <c r="L13" s="208"/>
      <c r="M13" s="212"/>
      <c r="N13" s="674" t="s">
        <v>89</v>
      </c>
      <c r="O13" s="675"/>
      <c r="P13" s="461">
        <v>0.59499999999999997</v>
      </c>
      <c r="Q13" s="461">
        <v>0.6</v>
      </c>
      <c r="R13" s="462">
        <v>0.6</v>
      </c>
      <c r="S13" s="208"/>
      <c r="T13" s="208"/>
      <c r="U13" s="208"/>
      <c r="V13" s="208"/>
      <c r="W13" s="208"/>
    </row>
    <row r="14" spans="1:23" ht="14.1" customHeight="1" thickBot="1">
      <c r="A14" s="405" t="str">
        <f>IF('New IBS Calculator'!C10="","",'New IBS Calculator'!C10)</f>
        <v/>
      </c>
      <c r="B14" s="406" t="s">
        <v>90</v>
      </c>
      <c r="C14" s="407">
        <f>'New IBS Calculator'!X10</f>
        <v>0</v>
      </c>
      <c r="D14" s="408" t="str">
        <f>'New IBS Calculator'!I26</f>
        <v>N</v>
      </c>
      <c r="E14" s="409">
        <f>'New IBS Calculator'!H26</f>
        <v>0</v>
      </c>
      <c r="F14" s="410">
        <f>'New IBS Calculator'!H10</f>
        <v>0</v>
      </c>
      <c r="G14" s="410">
        <f>'New IBS Calculator'!K10</f>
        <v>0</v>
      </c>
      <c r="H14" s="410">
        <f>'New IBS Calculator'!N10</f>
        <v>0</v>
      </c>
      <c r="I14" s="408" t="str">
        <f>'New IBS Calculator'!D10</f>
        <v>Full Time</v>
      </c>
      <c r="J14" s="409">
        <f>IF(I14="Full Time",E14*R10,IF(I14="Part Time",E14*R11))</f>
        <v>0</v>
      </c>
      <c r="K14" s="411">
        <f t="shared" si="0"/>
        <v>0</v>
      </c>
      <c r="L14" s="208"/>
      <c r="M14" s="212"/>
      <c r="N14" s="676" t="s">
        <v>91</v>
      </c>
      <c r="O14" s="677"/>
      <c r="P14" s="463">
        <v>0.26</v>
      </c>
      <c r="Q14" s="463">
        <v>0.26</v>
      </c>
      <c r="R14" s="464">
        <v>0.26</v>
      </c>
      <c r="S14" s="208"/>
      <c r="T14" s="208"/>
      <c r="U14" s="208"/>
      <c r="V14" s="208"/>
      <c r="W14" s="208"/>
    </row>
    <row r="15" spans="1:23" ht="14.1" customHeight="1">
      <c r="A15" s="405" t="str">
        <f>IF('New IBS Calculator'!C11="","",'New IBS Calculator'!C11)</f>
        <v/>
      </c>
      <c r="B15" s="406" t="s">
        <v>90</v>
      </c>
      <c r="C15" s="407">
        <f>'New IBS Calculator'!X11</f>
        <v>0</v>
      </c>
      <c r="D15" s="408" t="str">
        <f>'New IBS Calculator'!I27</f>
        <v>N</v>
      </c>
      <c r="E15" s="409">
        <f>'New IBS Calculator'!H27</f>
        <v>0</v>
      </c>
      <c r="F15" s="410">
        <f>'New IBS Calculator'!H11</f>
        <v>0</v>
      </c>
      <c r="G15" s="410">
        <f>'New IBS Calculator'!K11</f>
        <v>0</v>
      </c>
      <c r="H15" s="410">
        <f>'New IBS Calculator'!N11</f>
        <v>0</v>
      </c>
      <c r="I15" s="408" t="str">
        <f>'New IBS Calculator'!D11</f>
        <v>Full Time</v>
      </c>
      <c r="J15" s="409">
        <f>IF(I15="Full Time",E15*R10,IF(I15="Part Time",E15*R11))</f>
        <v>0</v>
      </c>
      <c r="K15" s="411">
        <f t="shared" si="0"/>
        <v>0</v>
      </c>
      <c r="L15" s="208"/>
      <c r="M15" s="212"/>
      <c r="N15" s="214"/>
      <c r="O15" s="215"/>
      <c r="P15" s="216"/>
      <c r="Q15" s="216"/>
      <c r="R15" s="216"/>
      <c r="S15" s="208"/>
      <c r="T15" s="208"/>
      <c r="U15" s="208"/>
      <c r="V15" s="208"/>
      <c r="W15" s="208"/>
    </row>
    <row r="16" spans="1:23" ht="14.1" customHeight="1" thickBot="1">
      <c r="A16" s="405" t="str">
        <f>IF('New IBS Calculator'!C12="","",'New IBS Calculator'!C12)</f>
        <v/>
      </c>
      <c r="B16" s="406" t="s">
        <v>90</v>
      </c>
      <c r="C16" s="407">
        <f>'New IBS Calculator'!X12</f>
        <v>0</v>
      </c>
      <c r="D16" s="408" t="str">
        <f>'New IBS Calculator'!I28</f>
        <v>N</v>
      </c>
      <c r="E16" s="409">
        <f>'New IBS Calculator'!H28</f>
        <v>0</v>
      </c>
      <c r="F16" s="410">
        <f>'New IBS Calculator'!H12</f>
        <v>0</v>
      </c>
      <c r="G16" s="410">
        <f>'New IBS Calculator'!K12</f>
        <v>0</v>
      </c>
      <c r="H16" s="410">
        <f>'New IBS Calculator'!N12</f>
        <v>0</v>
      </c>
      <c r="I16" s="408" t="str">
        <f>'New IBS Calculator'!D12</f>
        <v>Full Time</v>
      </c>
      <c r="J16" s="409">
        <f>IF(I16="Full Time",E16*R10,IF(I16="Part Time",E16*R11))</f>
        <v>0</v>
      </c>
      <c r="K16" s="411">
        <f t="shared" si="0"/>
        <v>0</v>
      </c>
      <c r="L16" s="208"/>
      <c r="M16" s="212"/>
      <c r="N16" s="214"/>
      <c r="O16" s="215"/>
      <c r="P16" s="216"/>
      <c r="Q16" s="216"/>
      <c r="R16" s="216"/>
      <c r="S16" s="208"/>
      <c r="T16" s="208"/>
      <c r="U16" s="208"/>
      <c r="V16" s="208"/>
      <c r="W16" s="208"/>
    </row>
    <row r="17" spans="1:23" ht="14.1" customHeight="1" thickTop="1">
      <c r="A17" s="405" t="str">
        <f>IF('New IBS Calculator'!C13="","",'New IBS Calculator'!C13)</f>
        <v/>
      </c>
      <c r="B17" s="406" t="s">
        <v>90</v>
      </c>
      <c r="C17" s="407">
        <f>'New IBS Calculator'!X13</f>
        <v>0</v>
      </c>
      <c r="D17" s="408" t="str">
        <f>'New IBS Calculator'!I29</f>
        <v>N</v>
      </c>
      <c r="E17" s="409">
        <f>'New IBS Calculator'!H29</f>
        <v>0</v>
      </c>
      <c r="F17" s="410">
        <f>'New IBS Calculator'!H13</f>
        <v>0</v>
      </c>
      <c r="G17" s="410">
        <f>'New IBS Calculator'!K13</f>
        <v>0</v>
      </c>
      <c r="H17" s="410">
        <f>'New IBS Calculator'!N13</f>
        <v>0</v>
      </c>
      <c r="I17" s="408" t="str">
        <f>'New IBS Calculator'!D13</f>
        <v>Full Time</v>
      </c>
      <c r="J17" s="409">
        <f>IF(I17="Full Time",E17*R10,IF(I17="Part Time", E17*R11))</f>
        <v>0</v>
      </c>
      <c r="K17" s="411">
        <f t="shared" si="0"/>
        <v>0</v>
      </c>
      <c r="L17" s="208"/>
      <c r="M17" s="212"/>
      <c r="N17" s="567" t="s">
        <v>92</v>
      </c>
      <c r="O17" s="568"/>
      <c r="P17" s="568"/>
      <c r="Q17" s="568"/>
      <c r="R17" s="568"/>
      <c r="S17" s="569"/>
      <c r="T17" s="208"/>
      <c r="U17" s="208"/>
      <c r="V17" s="208"/>
      <c r="W17" s="208"/>
    </row>
    <row r="18" spans="1:23" ht="14.1" customHeight="1">
      <c r="A18" s="412" t="str">
        <f>IF('New IBS Calculator'!C14="","",'New IBS Calculator'!C14)</f>
        <v/>
      </c>
      <c r="B18" s="413" t="s">
        <v>90</v>
      </c>
      <c r="C18" s="414">
        <f>'New IBS Calculator'!X14</f>
        <v>0</v>
      </c>
      <c r="D18" s="415" t="str">
        <f>'New IBS Calculator'!I30</f>
        <v>N</v>
      </c>
      <c r="E18" s="416">
        <f>'New IBS Calculator'!H30</f>
        <v>0</v>
      </c>
      <c r="F18" s="417">
        <f>'New IBS Calculator'!H14</f>
        <v>0</v>
      </c>
      <c r="G18" s="417">
        <f>'New IBS Calculator'!K14</f>
        <v>0</v>
      </c>
      <c r="H18" s="417">
        <f>'New IBS Calculator'!N14</f>
        <v>0</v>
      </c>
      <c r="I18" s="415" t="str">
        <f>'New IBS Calculator'!D14</f>
        <v>Full Time</v>
      </c>
      <c r="J18" s="416">
        <f>IF(I18="Full Time",E18*R10,IF(I18="Part Time",E18*R11))</f>
        <v>0</v>
      </c>
      <c r="K18" s="418">
        <f t="shared" si="0"/>
        <v>0</v>
      </c>
      <c r="L18" s="208"/>
      <c r="M18" s="212"/>
      <c r="N18" s="570" t="s">
        <v>93</v>
      </c>
      <c r="O18" s="571"/>
      <c r="P18" s="571"/>
      <c r="Q18" s="571"/>
      <c r="R18" s="571"/>
      <c r="S18" s="572"/>
      <c r="T18" s="208"/>
      <c r="U18" s="208"/>
      <c r="V18" s="208"/>
      <c r="W18" s="208"/>
    </row>
    <row r="19" spans="1:23" ht="14.1" customHeight="1">
      <c r="A19" s="487" t="s">
        <v>94</v>
      </c>
      <c r="B19" s="612"/>
      <c r="C19" s="612"/>
      <c r="D19" s="612"/>
      <c r="E19" s="612"/>
      <c r="F19" s="612"/>
      <c r="G19" s="612"/>
      <c r="H19" s="612"/>
      <c r="I19" s="612"/>
      <c r="J19" s="612"/>
      <c r="K19" s="612"/>
      <c r="L19" s="208"/>
      <c r="M19" s="212"/>
      <c r="N19" s="573" t="s">
        <v>95</v>
      </c>
      <c r="O19" s="574"/>
      <c r="P19" s="574"/>
      <c r="Q19" s="574"/>
      <c r="R19" s="574"/>
      <c r="S19" s="575"/>
      <c r="T19" s="208"/>
      <c r="U19" s="208"/>
      <c r="V19" s="208"/>
      <c r="W19" s="208"/>
    </row>
    <row r="20" spans="1:23" ht="14.1" customHeight="1">
      <c r="A20" s="431">
        <v>0</v>
      </c>
      <c r="B20" s="490" t="s">
        <v>96</v>
      </c>
      <c r="C20" s="419">
        <v>0</v>
      </c>
      <c r="D20" s="615"/>
      <c r="E20" s="422">
        <f>A20*C20*((F20+G20+H20)/12)</f>
        <v>0</v>
      </c>
      <c r="F20" s="423">
        <v>0</v>
      </c>
      <c r="G20" s="423">
        <v>0</v>
      </c>
      <c r="H20" s="424">
        <v>0</v>
      </c>
      <c r="I20" s="105" t="s">
        <v>44</v>
      </c>
      <c r="J20" s="422">
        <f>IF(I20="Full Time",E20*R10,IF(I20="Part Time",E20*R11))</f>
        <v>0</v>
      </c>
      <c r="K20" s="404">
        <f t="shared" ref="K20:K25" si="1">J20+E20</f>
        <v>0</v>
      </c>
      <c r="L20" s="208"/>
      <c r="M20" s="212"/>
      <c r="N20" s="585" t="s">
        <v>97</v>
      </c>
      <c r="O20" s="586"/>
      <c r="P20" s="586"/>
      <c r="Q20" s="586"/>
      <c r="R20" s="586"/>
      <c r="S20" s="587"/>
      <c r="T20" s="208"/>
      <c r="U20" s="208"/>
      <c r="V20" s="208"/>
      <c r="W20" s="208"/>
    </row>
    <row r="21" spans="1:23" ht="14.1" customHeight="1">
      <c r="A21" s="432">
        <v>0</v>
      </c>
      <c r="B21" s="491" t="s">
        <v>98</v>
      </c>
      <c r="C21" s="420">
        <v>0</v>
      </c>
      <c r="D21" s="616"/>
      <c r="E21" s="425">
        <f t="shared" ref="E21:E25" si="2">A21*C21*((F21+G21+H21)/12)</f>
        <v>0</v>
      </c>
      <c r="F21" s="426">
        <v>0</v>
      </c>
      <c r="G21" s="426">
        <v>0</v>
      </c>
      <c r="H21" s="427">
        <v>0</v>
      </c>
      <c r="I21" s="103" t="s">
        <v>99</v>
      </c>
      <c r="J21" s="425">
        <f>IF(I21="Full Time",E21*R10,IF(I21="Part Time",E21*R11))</f>
        <v>0</v>
      </c>
      <c r="K21" s="411">
        <f t="shared" si="1"/>
        <v>0</v>
      </c>
      <c r="L21" s="208"/>
      <c r="M21" s="212"/>
      <c r="N21" s="588" t="s">
        <v>100</v>
      </c>
      <c r="O21" s="589"/>
      <c r="P21" s="589"/>
      <c r="Q21" s="589"/>
      <c r="R21" s="589"/>
      <c r="S21" s="590"/>
      <c r="T21" s="208"/>
      <c r="U21" s="208"/>
      <c r="V21" s="208"/>
      <c r="W21" s="208"/>
    </row>
    <row r="22" spans="1:23" ht="14.1" customHeight="1" thickBot="1">
      <c r="A22" s="432">
        <v>0</v>
      </c>
      <c r="B22" s="491" t="s">
        <v>101</v>
      </c>
      <c r="C22" s="420">
        <v>0</v>
      </c>
      <c r="D22" s="616"/>
      <c r="E22" s="425">
        <f>A22*C22*((F22+G22+H22)/12)</f>
        <v>0</v>
      </c>
      <c r="F22" s="426">
        <v>0</v>
      </c>
      <c r="G22" s="426">
        <v>0</v>
      </c>
      <c r="H22" s="427">
        <v>0</v>
      </c>
      <c r="I22" s="106" t="s">
        <v>99</v>
      </c>
      <c r="J22" s="425">
        <f>IF(I22="Full Time",E22*R10,IF(I22="Part Time",E22*R11))</f>
        <v>0</v>
      </c>
      <c r="K22" s="411">
        <f t="shared" si="1"/>
        <v>0</v>
      </c>
      <c r="L22" s="208"/>
      <c r="M22" s="212"/>
      <c r="N22" s="591"/>
      <c r="O22" s="592"/>
      <c r="P22" s="592"/>
      <c r="Q22" s="592"/>
      <c r="R22" s="592"/>
      <c r="S22" s="593"/>
      <c r="T22" s="208"/>
      <c r="U22" s="208"/>
      <c r="V22" s="208"/>
      <c r="W22" s="208"/>
    </row>
    <row r="23" spans="1:23" ht="14.1" customHeight="1" thickTop="1">
      <c r="A23" s="478">
        <v>0</v>
      </c>
      <c r="B23" s="492" t="s">
        <v>98</v>
      </c>
      <c r="C23" s="479">
        <v>0</v>
      </c>
      <c r="D23" s="616"/>
      <c r="E23" s="422">
        <f>A23*C23*((F23+G23+H23)/12)</f>
        <v>0</v>
      </c>
      <c r="F23" s="480">
        <v>0</v>
      </c>
      <c r="G23" s="480">
        <v>0</v>
      </c>
      <c r="H23" s="481">
        <v>0</v>
      </c>
      <c r="I23" s="106" t="s">
        <v>99</v>
      </c>
      <c r="J23" s="425">
        <f>IF(I23="Full Time",E23*R10,IF(I23="Part Time",E23*R11))</f>
        <v>0</v>
      </c>
      <c r="K23" s="411">
        <f t="shared" si="1"/>
        <v>0</v>
      </c>
      <c r="L23" s="208"/>
      <c r="M23" s="212"/>
      <c r="N23" s="467"/>
      <c r="O23" s="467"/>
      <c r="P23" s="467"/>
      <c r="Q23" s="467"/>
      <c r="R23" s="467"/>
      <c r="S23" s="467"/>
      <c r="T23" s="208"/>
      <c r="U23" s="208"/>
      <c r="V23" s="208"/>
      <c r="W23" s="208"/>
    </row>
    <row r="24" spans="1:23" ht="14.1" customHeight="1">
      <c r="A24" s="478">
        <v>0</v>
      </c>
      <c r="B24" s="492" t="s">
        <v>96</v>
      </c>
      <c r="C24" s="479">
        <v>0</v>
      </c>
      <c r="D24" s="616"/>
      <c r="E24" s="422">
        <f>A24*C24*((F24+G24+H24)/12)</f>
        <v>0</v>
      </c>
      <c r="F24" s="480">
        <v>0</v>
      </c>
      <c r="G24" s="480">
        <v>0</v>
      </c>
      <c r="H24" s="481">
        <v>0</v>
      </c>
      <c r="I24" s="106" t="s">
        <v>44</v>
      </c>
      <c r="J24" s="425">
        <f>IF(I24="Full Time",E24*R10,IF(I24="Part Time",E24*R11))</f>
        <v>0</v>
      </c>
      <c r="K24" s="411">
        <f t="shared" si="1"/>
        <v>0</v>
      </c>
      <c r="L24" s="208"/>
      <c r="M24" s="212"/>
      <c r="N24" s="467"/>
      <c r="O24" s="467"/>
      <c r="P24" s="467"/>
      <c r="Q24" s="467"/>
      <c r="R24" s="467"/>
      <c r="S24" s="467"/>
      <c r="T24" s="208"/>
      <c r="U24" s="208"/>
      <c r="V24" s="208"/>
      <c r="W24" s="208"/>
    </row>
    <row r="25" spans="1:23" ht="14.1" customHeight="1">
      <c r="A25" s="433">
        <v>0</v>
      </c>
      <c r="B25" s="493" t="s">
        <v>102</v>
      </c>
      <c r="C25" s="421">
        <v>0</v>
      </c>
      <c r="D25" s="617"/>
      <c r="E25" s="428">
        <f t="shared" si="2"/>
        <v>0</v>
      </c>
      <c r="F25" s="429">
        <v>0</v>
      </c>
      <c r="G25" s="429">
        <v>0</v>
      </c>
      <c r="H25" s="430">
        <v>0</v>
      </c>
      <c r="I25" s="105" t="s">
        <v>44</v>
      </c>
      <c r="J25" s="428">
        <f>IF(I25="Full Time",E25*R10,IF(I25="Part Time",E25*R11))</f>
        <v>0</v>
      </c>
      <c r="K25" s="418">
        <f t="shared" si="1"/>
        <v>0</v>
      </c>
      <c r="L25" s="208"/>
      <c r="M25" s="212"/>
      <c r="N25" s="566"/>
      <c r="O25" s="566"/>
      <c r="P25" s="566"/>
      <c r="Q25" s="566"/>
      <c r="R25" s="566"/>
      <c r="S25" s="566"/>
      <c r="T25" s="208"/>
      <c r="U25" s="208"/>
      <c r="V25" s="208"/>
      <c r="W25" s="208"/>
    </row>
    <row r="26" spans="1:23" ht="14.1" customHeight="1" thickBot="1">
      <c r="A26" s="184"/>
      <c r="B26" s="185"/>
      <c r="C26" s="613" t="s">
        <v>103</v>
      </c>
      <c r="D26" s="613"/>
      <c r="E26" s="394">
        <f>SUM(E9:E25)</f>
        <v>0</v>
      </c>
      <c r="F26" s="183"/>
      <c r="G26" s="186"/>
      <c r="H26" s="614" t="s">
        <v>104</v>
      </c>
      <c r="I26" s="614"/>
      <c r="J26" s="395">
        <f>SUM(J9:J25)</f>
        <v>0</v>
      </c>
      <c r="K26" s="395">
        <f>SUM(K9:K25)</f>
        <v>0</v>
      </c>
      <c r="L26" s="208"/>
      <c r="M26" s="212"/>
      <c r="N26" s="566"/>
      <c r="O26" s="566"/>
      <c r="P26" s="566"/>
      <c r="Q26" s="566"/>
      <c r="R26" s="566"/>
      <c r="S26" s="566"/>
      <c r="T26" s="208"/>
      <c r="U26" s="208"/>
      <c r="V26" s="208"/>
      <c r="W26" s="208"/>
    </row>
    <row r="27" spans="1:23" ht="14.1" customHeight="1">
      <c r="A27" s="247"/>
      <c r="B27" s="248"/>
      <c r="C27" s="249"/>
      <c r="D27" s="249"/>
      <c r="E27" s="41"/>
      <c r="F27" s="41"/>
      <c r="G27" s="41"/>
      <c r="H27" s="41"/>
      <c r="I27" s="41"/>
      <c r="J27" s="41"/>
      <c r="K27" s="41"/>
      <c r="L27" s="208"/>
      <c r="M27" s="212"/>
      <c r="N27" s="566"/>
      <c r="O27" s="566"/>
      <c r="P27" s="566"/>
      <c r="Q27" s="566"/>
      <c r="R27" s="566"/>
      <c r="S27" s="566"/>
      <c r="T27" s="208"/>
      <c r="U27" s="208"/>
      <c r="V27" s="208"/>
      <c r="W27" s="208"/>
    </row>
    <row r="28" spans="1:23" ht="3" customHeight="1" thickBot="1">
      <c r="A28" s="208"/>
      <c r="B28" s="208"/>
      <c r="C28" s="208"/>
      <c r="D28" s="208"/>
      <c r="E28" s="208"/>
      <c r="F28" s="208"/>
      <c r="G28" s="208"/>
      <c r="H28" s="208"/>
      <c r="I28" s="208"/>
      <c r="J28" s="208"/>
      <c r="K28" s="208"/>
      <c r="L28" s="208"/>
      <c r="M28" s="212"/>
      <c r="N28" s="214"/>
      <c r="O28" s="215"/>
      <c r="P28" s="216"/>
      <c r="Q28" s="216"/>
      <c r="R28" s="216"/>
      <c r="S28" s="208"/>
      <c r="T28" s="208"/>
      <c r="U28" s="208"/>
      <c r="V28" s="208"/>
      <c r="W28" s="208"/>
    </row>
    <row r="29" spans="1:23" ht="14.1" customHeight="1" thickBot="1">
      <c r="A29" s="218"/>
      <c r="B29" s="219"/>
      <c r="C29" s="219"/>
      <c r="D29" s="219"/>
      <c r="E29" s="219"/>
      <c r="F29" s="219"/>
      <c r="G29" s="219"/>
      <c r="H29" s="219"/>
      <c r="I29" s="220"/>
      <c r="J29" s="220"/>
      <c r="K29" s="221" t="s">
        <v>105</v>
      </c>
      <c r="L29" s="506">
        <f>K26</f>
        <v>0</v>
      </c>
      <c r="M29" s="41"/>
      <c r="N29" s="576" t="s">
        <v>106</v>
      </c>
      <c r="O29" s="577"/>
      <c r="P29" s="577"/>
      <c r="Q29" s="577"/>
      <c r="R29" s="577"/>
      <c r="S29" s="577"/>
      <c r="T29" s="578"/>
    </row>
    <row r="30" spans="1:23" ht="14.1" customHeight="1">
      <c r="A30" s="606" t="s">
        <v>107</v>
      </c>
      <c r="B30" s="607"/>
      <c r="C30" s="607"/>
      <c r="D30" s="607"/>
      <c r="E30" s="607"/>
      <c r="F30" s="607"/>
      <c r="G30" s="607"/>
      <c r="H30" s="607"/>
      <c r="I30" s="607"/>
      <c r="J30" s="608"/>
      <c r="K30" s="222"/>
      <c r="L30" s="208"/>
      <c r="M30" s="41"/>
      <c r="N30" s="579"/>
      <c r="O30" s="580"/>
      <c r="P30" s="580"/>
      <c r="Q30" s="580"/>
      <c r="R30" s="580"/>
      <c r="S30" s="580"/>
      <c r="T30" s="581"/>
    </row>
    <row r="31" spans="1:23" ht="14.1" customHeight="1">
      <c r="A31" s="465" t="s">
        <v>108</v>
      </c>
      <c r="B31" s="619"/>
      <c r="C31" s="619"/>
      <c r="D31" s="619"/>
      <c r="E31" s="619"/>
      <c r="F31" s="619"/>
      <c r="G31" s="619"/>
      <c r="H31" s="559">
        <v>0</v>
      </c>
      <c r="I31" s="560"/>
      <c r="J31" s="223"/>
      <c r="K31" s="224"/>
      <c r="L31" s="208"/>
      <c r="M31" s="212"/>
      <c r="N31" s="579"/>
      <c r="O31" s="580"/>
      <c r="P31" s="580"/>
      <c r="Q31" s="580"/>
      <c r="R31" s="580"/>
      <c r="S31" s="580"/>
      <c r="T31" s="581"/>
    </row>
    <row r="32" spans="1:23" ht="14.1" customHeight="1" thickBot="1">
      <c r="A32" s="488" t="s">
        <v>108</v>
      </c>
      <c r="B32" s="561"/>
      <c r="C32" s="562"/>
      <c r="D32" s="562"/>
      <c r="E32" s="562"/>
      <c r="F32" s="562"/>
      <c r="G32" s="563"/>
      <c r="H32" s="564">
        <v>0</v>
      </c>
      <c r="I32" s="565"/>
      <c r="J32" s="223"/>
      <c r="K32" s="224"/>
      <c r="L32" s="208"/>
      <c r="M32" s="212"/>
      <c r="N32" s="579"/>
      <c r="O32" s="580"/>
      <c r="P32" s="580"/>
      <c r="Q32" s="580"/>
      <c r="R32" s="580"/>
      <c r="S32" s="580"/>
      <c r="T32" s="581"/>
    </row>
    <row r="33" spans="1:20" ht="14.1" customHeight="1" thickBot="1">
      <c r="A33" s="466" t="s">
        <v>108</v>
      </c>
      <c r="B33" s="625"/>
      <c r="C33" s="625"/>
      <c r="D33" s="625"/>
      <c r="E33" s="625"/>
      <c r="F33" s="625"/>
      <c r="G33" s="625"/>
      <c r="H33" s="610">
        <v>0</v>
      </c>
      <c r="I33" s="611"/>
      <c r="J33" s="225"/>
      <c r="K33" s="59" t="s">
        <v>109</v>
      </c>
      <c r="L33" s="507">
        <f>SUM(H31:H33)</f>
        <v>0</v>
      </c>
      <c r="M33" s="222"/>
      <c r="N33" s="579"/>
      <c r="O33" s="580"/>
      <c r="P33" s="580"/>
      <c r="Q33" s="580"/>
      <c r="R33" s="580"/>
      <c r="S33" s="580"/>
      <c r="T33" s="581"/>
    </row>
    <row r="34" spans="1:20" ht="14.1" customHeight="1">
      <c r="A34" s="620" t="s">
        <v>110</v>
      </c>
      <c r="B34" s="621"/>
      <c r="C34" s="621"/>
      <c r="D34" s="621"/>
      <c r="E34" s="621"/>
      <c r="F34" s="621"/>
      <c r="G34" s="621"/>
      <c r="H34" s="621"/>
      <c r="I34" s="621"/>
      <c r="J34" s="622"/>
      <c r="K34" s="223"/>
      <c r="L34" s="208"/>
      <c r="M34" s="44"/>
      <c r="N34" s="579"/>
      <c r="O34" s="580"/>
      <c r="P34" s="580"/>
      <c r="Q34" s="580"/>
      <c r="R34" s="580"/>
      <c r="S34" s="580"/>
      <c r="T34" s="581"/>
    </row>
    <row r="35" spans="1:20" ht="14.1" customHeight="1">
      <c r="A35" s="449" t="s">
        <v>111</v>
      </c>
      <c r="B35" s="619"/>
      <c r="C35" s="619"/>
      <c r="D35" s="619"/>
      <c r="E35" s="619"/>
      <c r="F35" s="619"/>
      <c r="G35" s="619"/>
      <c r="H35" s="559">
        <v>0</v>
      </c>
      <c r="I35" s="560"/>
      <c r="J35" s="57"/>
      <c r="K35" s="57"/>
      <c r="L35" s="208"/>
      <c r="M35" s="226"/>
      <c r="N35" s="579"/>
      <c r="O35" s="580"/>
      <c r="P35" s="580"/>
      <c r="Q35" s="580"/>
      <c r="R35" s="580"/>
      <c r="S35" s="580"/>
      <c r="T35" s="581"/>
    </row>
    <row r="36" spans="1:20" ht="14.1" customHeight="1" thickBot="1">
      <c r="A36" s="450" t="s">
        <v>112</v>
      </c>
      <c r="B36" s="618"/>
      <c r="C36" s="618"/>
      <c r="D36" s="618"/>
      <c r="E36" s="618"/>
      <c r="F36" s="618"/>
      <c r="G36" s="618"/>
      <c r="H36" s="623">
        <v>0</v>
      </c>
      <c r="I36" s="624"/>
      <c r="J36" s="57"/>
      <c r="K36" s="57"/>
      <c r="L36" s="227"/>
      <c r="M36" s="41"/>
      <c r="N36" s="579"/>
      <c r="O36" s="580"/>
      <c r="P36" s="580"/>
      <c r="Q36" s="580"/>
      <c r="R36" s="580"/>
      <c r="S36" s="580"/>
      <c r="T36" s="581"/>
    </row>
    <row r="37" spans="1:20" ht="13.5" customHeight="1" thickBot="1">
      <c r="A37" s="451" t="s">
        <v>113</v>
      </c>
      <c r="B37" s="609"/>
      <c r="C37" s="609"/>
      <c r="D37" s="609"/>
      <c r="E37" s="609"/>
      <c r="F37" s="609"/>
      <c r="G37" s="609"/>
      <c r="H37" s="610">
        <v>0</v>
      </c>
      <c r="I37" s="611"/>
      <c r="J37" s="59"/>
      <c r="K37" s="59" t="s">
        <v>114</v>
      </c>
      <c r="L37" s="507">
        <f>SUM(H35:H37)</f>
        <v>0</v>
      </c>
      <c r="M37" s="227"/>
      <c r="N37" s="582"/>
      <c r="O37" s="583"/>
      <c r="P37" s="583"/>
      <c r="Q37" s="583"/>
      <c r="R37" s="583"/>
      <c r="S37" s="583"/>
      <c r="T37" s="584"/>
    </row>
    <row r="38" spans="1:20" ht="13.5" customHeight="1">
      <c r="A38" s="606" t="s">
        <v>115</v>
      </c>
      <c r="B38" s="607"/>
      <c r="C38" s="607"/>
      <c r="D38" s="607"/>
      <c r="E38" s="607"/>
      <c r="F38" s="607"/>
      <c r="G38" s="607"/>
      <c r="H38" s="607"/>
      <c r="I38" s="607"/>
      <c r="J38" s="608"/>
      <c r="K38" s="228"/>
      <c r="L38" s="208"/>
      <c r="M38" s="227"/>
      <c r="N38" s="227"/>
      <c r="O38" s="208"/>
      <c r="P38" s="208"/>
      <c r="Q38" s="208"/>
      <c r="R38" s="208"/>
      <c r="S38" s="208"/>
      <c r="T38" s="208"/>
    </row>
    <row r="39" spans="1:20" ht="14.1" customHeight="1">
      <c r="A39" s="434" t="s">
        <v>116</v>
      </c>
      <c r="B39" s="626" t="s">
        <v>117</v>
      </c>
      <c r="C39" s="626"/>
      <c r="D39" s="626"/>
      <c r="E39" s="626"/>
      <c r="F39" s="626"/>
      <c r="G39" s="626"/>
      <c r="H39" s="559">
        <v>0</v>
      </c>
      <c r="I39" s="560"/>
      <c r="J39" s="228"/>
      <c r="K39" s="228"/>
      <c r="L39" s="208"/>
      <c r="M39" s="41"/>
      <c r="N39" s="208"/>
      <c r="O39" s="208"/>
      <c r="P39" s="208"/>
      <c r="Q39" s="208"/>
      <c r="R39" s="208"/>
      <c r="S39" s="208"/>
      <c r="T39" s="208"/>
    </row>
    <row r="40" spans="1:20" ht="14.1" customHeight="1">
      <c r="A40" s="435" t="s">
        <v>118</v>
      </c>
      <c r="B40" s="618"/>
      <c r="C40" s="618"/>
      <c r="D40" s="618"/>
      <c r="E40" s="618"/>
      <c r="F40" s="618"/>
      <c r="G40" s="618"/>
      <c r="H40" s="623">
        <v>0</v>
      </c>
      <c r="I40" s="624"/>
      <c r="J40" s="228"/>
      <c r="K40" s="228"/>
      <c r="L40" s="208"/>
      <c r="M40" s="229"/>
      <c r="N40" s="217"/>
      <c r="O40" s="208"/>
      <c r="P40" s="208"/>
      <c r="Q40" s="208"/>
      <c r="R40" s="208"/>
      <c r="S40" s="208"/>
      <c r="T40" s="208"/>
    </row>
    <row r="41" spans="1:20" ht="14.1" customHeight="1">
      <c r="A41" s="435" t="s">
        <v>122</v>
      </c>
      <c r="B41" s="618"/>
      <c r="C41" s="618"/>
      <c r="D41" s="618"/>
      <c r="E41" s="618"/>
      <c r="F41" s="618"/>
      <c r="G41" s="618"/>
      <c r="H41" s="623">
        <v>0</v>
      </c>
      <c r="I41" s="624"/>
      <c r="J41" s="228"/>
      <c r="K41" s="228"/>
      <c r="L41" s="228"/>
      <c r="M41" s="229"/>
      <c r="N41" s="217"/>
      <c r="O41" s="208"/>
      <c r="P41" s="208"/>
      <c r="Q41" s="208"/>
      <c r="R41" s="208"/>
      <c r="S41" s="208"/>
      <c r="T41" s="208"/>
    </row>
    <row r="42" spans="1:20" ht="14.1" customHeight="1">
      <c r="A42" s="435" t="s">
        <v>120</v>
      </c>
      <c r="B42" s="618"/>
      <c r="C42" s="618"/>
      <c r="D42" s="618"/>
      <c r="E42" s="618"/>
      <c r="F42" s="618"/>
      <c r="G42" s="618"/>
      <c r="H42" s="623">
        <v>0</v>
      </c>
      <c r="I42" s="624"/>
      <c r="J42" s="228"/>
      <c r="K42" s="228"/>
      <c r="L42" s="228"/>
      <c r="M42" s="229"/>
      <c r="N42" s="230"/>
      <c r="O42" s="208"/>
      <c r="P42" s="208"/>
      <c r="Q42" s="208"/>
      <c r="R42" s="208"/>
      <c r="S42" s="208"/>
      <c r="T42" s="208"/>
    </row>
    <row r="43" spans="1:20" ht="14.1" hidden="1" customHeight="1" outlineLevel="1">
      <c r="A43" s="435" t="s">
        <v>121</v>
      </c>
      <c r="B43" s="657"/>
      <c r="C43" s="657"/>
      <c r="D43" s="657"/>
      <c r="E43" s="657"/>
      <c r="F43" s="657"/>
      <c r="G43" s="657"/>
      <c r="H43" s="623">
        <v>0</v>
      </c>
      <c r="I43" s="624"/>
      <c r="J43" s="228"/>
      <c r="K43" s="228"/>
      <c r="L43" s="228"/>
      <c r="M43" s="227"/>
      <c r="N43" s="208"/>
      <c r="O43" s="208"/>
      <c r="P43" s="208"/>
      <c r="Q43" s="208"/>
      <c r="R43" s="208"/>
      <c r="S43" s="208"/>
      <c r="T43" s="208"/>
    </row>
    <row r="44" spans="1:20" ht="14.1" hidden="1" customHeight="1" outlineLevel="1">
      <c r="A44" s="435" t="s">
        <v>122</v>
      </c>
      <c r="B44" s="657"/>
      <c r="C44" s="657"/>
      <c r="D44" s="657"/>
      <c r="E44" s="657"/>
      <c r="F44" s="657"/>
      <c r="G44" s="657"/>
      <c r="H44" s="623">
        <v>0</v>
      </c>
      <c r="I44" s="624"/>
      <c r="J44" s="228"/>
      <c r="K44" s="228"/>
      <c r="L44" s="228"/>
      <c r="M44" s="227"/>
      <c r="N44" s="208"/>
      <c r="O44" s="208"/>
      <c r="P44" s="208"/>
      <c r="Q44" s="208"/>
      <c r="R44" s="208"/>
      <c r="S44" s="208"/>
      <c r="T44" s="208"/>
    </row>
    <row r="45" spans="1:20" ht="14.1" hidden="1" customHeight="1" outlineLevel="1">
      <c r="A45" s="435" t="s">
        <v>123</v>
      </c>
      <c r="B45" s="657"/>
      <c r="C45" s="657"/>
      <c r="D45" s="657"/>
      <c r="E45" s="657"/>
      <c r="F45" s="657"/>
      <c r="G45" s="657"/>
      <c r="H45" s="623">
        <v>0</v>
      </c>
      <c r="I45" s="624"/>
      <c r="J45" s="228"/>
      <c r="K45" s="228"/>
      <c r="L45" s="228"/>
      <c r="M45" s="208"/>
      <c r="N45" s="208"/>
      <c r="O45" s="208"/>
      <c r="P45" s="208"/>
      <c r="Q45" s="208"/>
      <c r="R45" s="208"/>
      <c r="S45" s="208"/>
      <c r="T45" s="208"/>
    </row>
    <row r="46" spans="1:20" ht="14.1" hidden="1" customHeight="1" outlineLevel="1">
      <c r="A46" s="435" t="s">
        <v>119</v>
      </c>
      <c r="B46" s="657"/>
      <c r="C46" s="657"/>
      <c r="D46" s="657"/>
      <c r="E46" s="657"/>
      <c r="F46" s="657"/>
      <c r="G46" s="657"/>
      <c r="H46" s="623">
        <v>0</v>
      </c>
      <c r="I46" s="624"/>
      <c r="J46" s="228"/>
      <c r="K46" s="228"/>
      <c r="L46" s="228"/>
      <c r="M46" s="227"/>
      <c r="N46" s="208"/>
      <c r="O46" s="208"/>
      <c r="P46" s="208"/>
      <c r="Q46" s="208"/>
      <c r="R46" s="208"/>
      <c r="S46" s="208"/>
      <c r="T46" s="208"/>
    </row>
    <row r="47" spans="1:20" ht="14.1" hidden="1" customHeight="1" outlineLevel="1" thickBot="1">
      <c r="A47" s="435" t="s">
        <v>124</v>
      </c>
      <c r="B47" s="657"/>
      <c r="C47" s="657"/>
      <c r="D47" s="657"/>
      <c r="E47" s="657"/>
      <c r="F47" s="657"/>
      <c r="G47" s="657"/>
      <c r="H47" s="623">
        <v>0</v>
      </c>
      <c r="I47" s="624"/>
      <c r="J47" s="228"/>
      <c r="K47" s="228"/>
      <c r="L47" s="228"/>
      <c r="M47" s="208"/>
      <c r="N47" s="208"/>
      <c r="O47" s="208"/>
      <c r="P47" s="208"/>
      <c r="Q47" s="208"/>
      <c r="R47" s="208"/>
      <c r="S47" s="208"/>
      <c r="T47" s="208"/>
    </row>
    <row r="48" spans="1:20" ht="14.1" customHeight="1" outlineLevel="1" thickBot="1">
      <c r="A48" s="435" t="s">
        <v>126</v>
      </c>
      <c r="B48" s="618"/>
      <c r="C48" s="618"/>
      <c r="D48" s="618"/>
      <c r="E48" s="618"/>
      <c r="F48" s="618"/>
      <c r="G48" s="618"/>
      <c r="H48" s="660">
        <v>0</v>
      </c>
      <c r="I48" s="661"/>
      <c r="J48" s="228"/>
      <c r="K48" s="228"/>
      <c r="L48" s="228"/>
      <c r="M48" s="208"/>
      <c r="N48" s="208"/>
      <c r="O48" s="208"/>
      <c r="P48" s="208"/>
      <c r="Q48" s="208"/>
      <c r="R48" s="208"/>
      <c r="S48" s="208"/>
      <c r="T48" s="208"/>
    </row>
    <row r="49" spans="1:30" ht="14.1" customHeight="1" thickBot="1">
      <c r="A49" s="436" t="s">
        <v>124</v>
      </c>
      <c r="B49" s="609"/>
      <c r="C49" s="609"/>
      <c r="D49" s="609"/>
      <c r="E49" s="609"/>
      <c r="F49" s="609"/>
      <c r="G49" s="609"/>
      <c r="H49" s="610">
        <v>0</v>
      </c>
      <c r="I49" s="611"/>
      <c r="J49" s="376"/>
      <c r="K49" s="231" t="s">
        <v>115</v>
      </c>
      <c r="L49" s="508">
        <f>SUM(H39:H49)</f>
        <v>0</v>
      </c>
      <c r="M49" s="227"/>
      <c r="N49" s="208"/>
      <c r="O49" s="208"/>
      <c r="P49" s="208"/>
      <c r="Q49" s="208"/>
      <c r="R49" s="208"/>
      <c r="S49" s="208"/>
      <c r="T49" s="208"/>
    </row>
    <row r="50" spans="1:30" s="10" customFormat="1" ht="14.1" customHeight="1">
      <c r="A50" s="606" t="s">
        <v>127</v>
      </c>
      <c r="B50" s="607"/>
      <c r="C50" s="607"/>
      <c r="D50" s="607"/>
      <c r="E50" s="607"/>
      <c r="F50" s="607"/>
      <c r="G50" s="607"/>
      <c r="H50" s="607"/>
      <c r="I50" s="607"/>
      <c r="J50" s="608"/>
      <c r="K50" s="44"/>
      <c r="L50" s="208"/>
      <c r="M50" s="208"/>
      <c r="N50" s="227"/>
      <c r="O50" s="208"/>
      <c r="P50" s="208"/>
      <c r="Q50" s="208"/>
      <c r="R50" s="208"/>
      <c r="S50" s="208"/>
      <c r="T50" s="208"/>
      <c r="U50" s="1"/>
      <c r="V50" s="1"/>
      <c r="W50" s="1"/>
      <c r="X50" s="1"/>
      <c r="Y50" s="1"/>
      <c r="Z50" s="1"/>
      <c r="AA50" s="1"/>
      <c r="AB50" s="1"/>
      <c r="AC50" s="1"/>
      <c r="AD50" s="1"/>
    </row>
    <row r="51" spans="1:30" ht="14.1" customHeight="1" thickBot="1">
      <c r="A51" s="452" t="s">
        <v>128</v>
      </c>
      <c r="B51" s="619"/>
      <c r="C51" s="619"/>
      <c r="D51" s="619"/>
      <c r="E51" s="619"/>
      <c r="F51" s="619"/>
      <c r="G51" s="619"/>
      <c r="H51" s="658">
        <v>0</v>
      </c>
      <c r="I51" s="659"/>
      <c r="J51" s="375"/>
      <c r="K51" s="44"/>
      <c r="L51" s="208"/>
      <c r="M51" s="41"/>
      <c r="N51" s="208"/>
      <c r="O51" s="208"/>
      <c r="P51" s="208"/>
      <c r="Q51" s="208"/>
      <c r="R51" s="208"/>
      <c r="S51" s="208"/>
      <c r="T51" s="208"/>
    </row>
    <row r="52" spans="1:30" ht="14.1" customHeight="1" thickBot="1">
      <c r="A52" s="453" t="s">
        <v>129</v>
      </c>
      <c r="B52" s="609"/>
      <c r="C52" s="609"/>
      <c r="D52" s="609"/>
      <c r="E52" s="609"/>
      <c r="F52" s="609"/>
      <c r="G52" s="609"/>
      <c r="H52" s="610">
        <v>0</v>
      </c>
      <c r="I52" s="611"/>
      <c r="J52" s="227"/>
      <c r="K52" s="59" t="s">
        <v>130</v>
      </c>
      <c r="L52" s="508">
        <f>H51+H52</f>
        <v>0</v>
      </c>
      <c r="M52" s="227"/>
      <c r="N52" s="208"/>
      <c r="O52" s="208"/>
      <c r="P52" s="208"/>
      <c r="Q52" s="208"/>
      <c r="R52" s="208"/>
      <c r="S52" s="208"/>
      <c r="T52" s="208"/>
    </row>
    <row r="53" spans="1:30" ht="14.1" customHeight="1">
      <c r="A53" s="620" t="s">
        <v>131</v>
      </c>
      <c r="B53" s="621"/>
      <c r="C53" s="621"/>
      <c r="D53" s="621"/>
      <c r="E53" s="621"/>
      <c r="F53" s="621"/>
      <c r="G53" s="621"/>
      <c r="H53" s="621"/>
      <c r="I53" s="621"/>
      <c r="J53" s="622"/>
      <c r="K53" s="232"/>
      <c r="L53" s="208"/>
      <c r="M53" s="208"/>
      <c r="N53" s="208"/>
      <c r="O53" s="208"/>
      <c r="P53" s="208"/>
      <c r="Q53" s="208"/>
      <c r="R53" s="208"/>
      <c r="S53" s="208"/>
      <c r="T53" s="208"/>
    </row>
    <row r="54" spans="1:30">
      <c r="A54" s="434" t="s">
        <v>132</v>
      </c>
      <c r="B54" s="619"/>
      <c r="C54" s="619"/>
      <c r="D54" s="619"/>
      <c r="E54" s="619"/>
      <c r="F54" s="619"/>
      <c r="G54" s="619"/>
      <c r="H54" s="662">
        <v>0</v>
      </c>
      <c r="I54" s="663"/>
      <c r="J54" s="44"/>
      <c r="K54" s="223"/>
      <c r="L54" s="208"/>
      <c r="M54" s="208"/>
      <c r="N54" s="227"/>
      <c r="O54" s="208"/>
      <c r="P54" s="208"/>
      <c r="Q54" s="208"/>
      <c r="R54" s="208"/>
      <c r="S54" s="208"/>
      <c r="T54" s="208"/>
    </row>
    <row r="55" spans="1:30" s="10" customFormat="1" ht="15.75" thickBot="1">
      <c r="A55" s="454" t="s">
        <v>133</v>
      </c>
      <c r="B55" s="664"/>
      <c r="C55" s="664"/>
      <c r="D55" s="664"/>
      <c r="E55" s="664"/>
      <c r="F55" s="664"/>
      <c r="G55" s="664"/>
      <c r="H55" s="665">
        <v>0</v>
      </c>
      <c r="I55" s="666"/>
      <c r="J55" s="44"/>
      <c r="K55" s="223"/>
      <c r="L55" s="227"/>
      <c r="M55" s="208"/>
      <c r="N55" s="227"/>
      <c r="O55" s="208"/>
      <c r="P55" s="208"/>
      <c r="Q55" s="208"/>
      <c r="R55" s="208"/>
      <c r="S55" s="208"/>
      <c r="T55" s="208"/>
      <c r="U55" s="1"/>
      <c r="V55" s="1"/>
      <c r="W55" s="1"/>
      <c r="X55" s="1"/>
      <c r="Y55" s="1"/>
      <c r="Z55" s="1"/>
      <c r="AA55" s="1"/>
      <c r="AB55" s="1"/>
      <c r="AC55" s="1"/>
      <c r="AD55" s="1"/>
    </row>
    <row r="56" spans="1:30" s="10" customFormat="1" ht="15.75" thickBot="1">
      <c r="A56" s="671"/>
      <c r="B56" s="672"/>
      <c r="C56" s="672"/>
      <c r="D56" s="672"/>
      <c r="E56" s="672"/>
      <c r="F56" s="673"/>
      <c r="G56" s="669" t="s">
        <v>134</v>
      </c>
      <c r="H56" s="670"/>
      <c r="I56" s="374">
        <v>0</v>
      </c>
      <c r="J56" s="59"/>
      <c r="K56" s="59" t="s">
        <v>135</v>
      </c>
      <c r="L56" s="507">
        <f>H54+H55</f>
        <v>0</v>
      </c>
      <c r="M56" s="234"/>
      <c r="N56" s="227"/>
      <c r="O56" s="208"/>
      <c r="P56" s="208"/>
      <c r="Q56" s="208"/>
      <c r="R56" s="208"/>
      <c r="S56" s="208"/>
      <c r="T56" s="208"/>
      <c r="U56" s="1"/>
      <c r="V56" s="1"/>
      <c r="W56" s="1"/>
      <c r="X56" s="1"/>
      <c r="Y56" s="1"/>
      <c r="Z56" s="1"/>
      <c r="AA56" s="1"/>
      <c r="AB56" s="1"/>
      <c r="AC56" s="1"/>
      <c r="AD56" s="1"/>
    </row>
    <row r="57" spans="1:30" ht="30">
      <c r="A57" s="667" t="s">
        <v>136</v>
      </c>
      <c r="B57" s="668"/>
      <c r="C57" s="668"/>
      <c r="D57" s="668"/>
      <c r="E57" s="668"/>
      <c r="F57" s="668"/>
      <c r="G57" s="668"/>
      <c r="H57" s="469" t="s">
        <v>137</v>
      </c>
      <c r="I57" s="470" t="s">
        <v>138</v>
      </c>
      <c r="J57" s="471" t="s">
        <v>11</v>
      </c>
      <c r="K57" s="472" t="s">
        <v>139</v>
      </c>
      <c r="L57" s="235"/>
      <c r="M57" s="208"/>
      <c r="N57" s="207"/>
      <c r="O57" s="208"/>
      <c r="P57" s="208"/>
      <c r="Q57" s="208"/>
      <c r="R57" s="208"/>
      <c r="S57" s="208"/>
      <c r="T57" s="208"/>
    </row>
    <row r="58" spans="1:30">
      <c r="A58" s="473" t="s">
        <v>140</v>
      </c>
      <c r="B58" s="630"/>
      <c r="C58" s="630"/>
      <c r="D58" s="630"/>
      <c r="E58" s="630"/>
      <c r="F58" s="630"/>
      <c r="G58" s="630"/>
      <c r="H58" s="437">
        <v>0</v>
      </c>
      <c r="I58" s="438">
        <v>0</v>
      </c>
      <c r="J58" s="439">
        <f>SUM(H58:I58)</f>
        <v>0</v>
      </c>
      <c r="K58" s="440">
        <v>0</v>
      </c>
      <c r="L58" s="227"/>
      <c r="M58" s="227"/>
      <c r="N58" s="208"/>
      <c r="O58" s="208"/>
      <c r="P58" s="208"/>
      <c r="Q58" s="208"/>
      <c r="R58" s="208"/>
      <c r="S58" s="208"/>
      <c r="T58" s="208"/>
    </row>
    <row r="59" spans="1:30">
      <c r="A59" s="473" t="s">
        <v>141</v>
      </c>
      <c r="B59" s="631"/>
      <c r="C59" s="631"/>
      <c r="D59" s="631"/>
      <c r="E59" s="631"/>
      <c r="F59" s="631"/>
      <c r="G59" s="631"/>
      <c r="H59" s="441">
        <v>0</v>
      </c>
      <c r="I59" s="442">
        <v>0</v>
      </c>
      <c r="J59" s="443">
        <f t="shared" ref="J59" si="3">SUM(H59:I59)</f>
        <v>0</v>
      </c>
      <c r="K59" s="444">
        <v>0</v>
      </c>
      <c r="L59" s="227"/>
      <c r="M59" s="208"/>
      <c r="N59" s="217"/>
      <c r="O59" s="208"/>
      <c r="P59" s="208"/>
      <c r="Q59" s="208"/>
      <c r="R59" s="208"/>
      <c r="S59" s="208"/>
      <c r="T59" s="208"/>
    </row>
    <row r="60" spans="1:30">
      <c r="A60" s="474" t="s">
        <v>141</v>
      </c>
      <c r="B60" s="631"/>
      <c r="C60" s="631"/>
      <c r="D60" s="631"/>
      <c r="E60" s="631"/>
      <c r="F60" s="631"/>
      <c r="G60" s="631"/>
      <c r="H60" s="441">
        <v>0</v>
      </c>
      <c r="I60" s="442">
        <v>0</v>
      </c>
      <c r="J60" s="443">
        <f>SUM(H60:I60)</f>
        <v>0</v>
      </c>
      <c r="K60" s="444">
        <v>0</v>
      </c>
      <c r="L60" s="227"/>
      <c r="M60" s="227"/>
      <c r="N60" s="217"/>
      <c r="O60" s="208"/>
      <c r="P60" s="208"/>
      <c r="Q60" s="208"/>
      <c r="R60" s="208"/>
      <c r="S60" s="208"/>
      <c r="T60" s="208"/>
    </row>
    <row r="61" spans="1:30">
      <c r="A61" s="474" t="s">
        <v>140</v>
      </c>
      <c r="B61" s="631"/>
      <c r="C61" s="631"/>
      <c r="D61" s="631"/>
      <c r="E61" s="631"/>
      <c r="F61" s="631"/>
      <c r="G61" s="631"/>
      <c r="H61" s="441">
        <v>0</v>
      </c>
      <c r="I61" s="442">
        <v>0</v>
      </c>
      <c r="J61" s="443">
        <f>H61+I61</f>
        <v>0</v>
      </c>
      <c r="K61" s="444">
        <v>0</v>
      </c>
      <c r="L61" s="227"/>
      <c r="M61" s="227"/>
      <c r="N61" s="217"/>
      <c r="O61" s="208"/>
      <c r="P61" s="208"/>
      <c r="Q61" s="208"/>
      <c r="R61" s="208"/>
      <c r="S61" s="208"/>
      <c r="T61" s="208"/>
    </row>
    <row r="62" spans="1:30">
      <c r="A62" s="474" t="s">
        <v>141</v>
      </c>
      <c r="B62" s="631"/>
      <c r="C62" s="631"/>
      <c r="D62" s="631"/>
      <c r="E62" s="631"/>
      <c r="F62" s="631"/>
      <c r="G62" s="631"/>
      <c r="H62" s="441">
        <v>0</v>
      </c>
      <c r="I62" s="442">
        <v>0</v>
      </c>
      <c r="J62" s="443">
        <f>H62+I62</f>
        <v>0</v>
      </c>
      <c r="K62" s="444">
        <v>0</v>
      </c>
      <c r="L62" s="227"/>
      <c r="M62" s="227"/>
      <c r="N62" s="217"/>
      <c r="O62" s="208"/>
      <c r="P62" s="208"/>
      <c r="Q62" s="208"/>
      <c r="R62" s="208"/>
      <c r="S62" s="208"/>
      <c r="T62" s="208"/>
    </row>
    <row r="63" spans="1:30" ht="15.75" thickBot="1">
      <c r="A63" s="475" t="s">
        <v>140</v>
      </c>
      <c r="B63" s="632"/>
      <c r="C63" s="632"/>
      <c r="D63" s="632"/>
      <c r="E63" s="632"/>
      <c r="F63" s="632"/>
      <c r="G63" s="632"/>
      <c r="H63" s="445">
        <v>0</v>
      </c>
      <c r="I63" s="446">
        <v>0</v>
      </c>
      <c r="J63" s="447">
        <f>SUM(H63:I63)</f>
        <v>0</v>
      </c>
      <c r="K63" s="448">
        <v>0</v>
      </c>
      <c r="L63" s="236"/>
      <c r="M63" s="227"/>
      <c r="N63" s="217"/>
      <c r="O63" s="208"/>
      <c r="P63" s="208"/>
      <c r="Q63" s="208"/>
      <c r="R63" s="208"/>
      <c r="S63" s="208"/>
      <c r="T63" s="208"/>
    </row>
    <row r="64" spans="1:30" ht="15.75" thickBot="1">
      <c r="A64" s="477" t="s">
        <v>142</v>
      </c>
      <c r="B64" s="237"/>
      <c r="C64" s="237"/>
      <c r="D64" s="238"/>
      <c r="E64" s="233"/>
      <c r="F64" s="233"/>
      <c r="G64" s="239"/>
      <c r="H64" s="240"/>
      <c r="I64" s="240"/>
      <c r="J64" s="238"/>
      <c r="K64" s="241" t="s">
        <v>143</v>
      </c>
      <c r="L64" s="507">
        <f>SUM(J58:J63)</f>
        <v>0</v>
      </c>
      <c r="M64" s="242"/>
      <c r="N64" s="217"/>
      <c r="O64" s="208"/>
      <c r="P64" s="208"/>
      <c r="Q64" s="208"/>
      <c r="R64" s="208"/>
      <c r="S64" s="208"/>
      <c r="T64" s="208"/>
    </row>
    <row r="65" spans="1:20" ht="14.1" customHeight="1" thickBot="1">
      <c r="A65" s="222"/>
      <c r="B65" s="185"/>
      <c r="C65" s="185"/>
      <c r="D65" s="208"/>
      <c r="E65" s="207"/>
      <c r="F65" s="207"/>
      <c r="G65" s="243"/>
      <c r="H65" s="244"/>
      <c r="I65" s="244"/>
      <c r="J65" s="244"/>
      <c r="K65" s="244"/>
      <c r="L65" s="228"/>
      <c r="M65" s="227"/>
      <c r="N65" s="217"/>
      <c r="O65" s="208"/>
      <c r="P65" s="208"/>
      <c r="Q65" s="208"/>
      <c r="R65" s="208"/>
      <c r="S65" s="208"/>
      <c r="T65" s="208"/>
    </row>
    <row r="66" spans="1:20" ht="14.1" customHeight="1" thickTop="1" thickBot="1">
      <c r="A66" s="633" t="s">
        <v>144</v>
      </c>
      <c r="B66" s="634"/>
      <c r="C66" s="635"/>
      <c r="D66" s="208"/>
      <c r="E66" s="207"/>
      <c r="F66" s="207"/>
      <c r="G66" s="243"/>
      <c r="H66" s="244"/>
      <c r="I66" s="208"/>
      <c r="J66" s="244"/>
      <c r="K66" s="245" t="s">
        <v>145</v>
      </c>
      <c r="L66" s="509">
        <f>L29+L33+L37+L49+L52+L56+L64</f>
        <v>0</v>
      </c>
      <c r="M66" s="208"/>
      <c r="N66" s="217"/>
      <c r="O66" s="208"/>
      <c r="P66" s="208"/>
      <c r="Q66" s="208"/>
      <c r="R66" s="208"/>
      <c r="S66" s="208"/>
      <c r="T66" s="208"/>
    </row>
    <row r="67" spans="1:20" ht="14.1" customHeight="1" thickTop="1" thickBot="1">
      <c r="A67" s="636" t="s">
        <v>146</v>
      </c>
      <c r="B67" s="637"/>
      <c r="C67" s="638"/>
      <c r="D67" s="215"/>
      <c r="E67" s="646" t="s">
        <v>147</v>
      </c>
      <c r="F67" s="647"/>
      <c r="G67" s="647"/>
      <c r="H67" s="648"/>
      <c r="I67" s="246"/>
      <c r="J67" s="227"/>
      <c r="K67" s="227"/>
      <c r="L67" s="227"/>
      <c r="M67" s="242"/>
      <c r="N67" s="217"/>
      <c r="O67" s="208"/>
      <c r="P67" s="208"/>
      <c r="Q67" s="208"/>
      <c r="R67" s="208"/>
      <c r="S67" s="208"/>
      <c r="T67" s="208"/>
    </row>
    <row r="68" spans="1:20" ht="14.1" customHeight="1" thickBot="1">
      <c r="A68" s="642" t="s">
        <v>148</v>
      </c>
      <c r="B68" s="643"/>
      <c r="C68" s="520">
        <f>'New IBS Calculator'!E31+'New IBS Calculator'!F31</f>
        <v>0</v>
      </c>
      <c r="D68" s="381"/>
      <c r="E68" s="649"/>
      <c r="F68" s="650"/>
      <c r="G68" s="650"/>
      <c r="H68" s="651"/>
      <c r="I68" s="246"/>
      <c r="J68" s="208"/>
      <c r="K68" s="385" t="s">
        <v>149</v>
      </c>
      <c r="L68" s="468">
        <v>0.6</v>
      </c>
      <c r="M68" s="208"/>
      <c r="N68" s="217"/>
      <c r="O68" s="208"/>
      <c r="P68" s="208"/>
      <c r="Q68" s="208"/>
      <c r="R68" s="208"/>
      <c r="S68" s="208"/>
      <c r="T68" s="208"/>
    </row>
    <row r="69" spans="1:20" ht="14.1" customHeight="1" thickBot="1">
      <c r="A69" s="644" t="s">
        <v>150</v>
      </c>
      <c r="B69" s="645"/>
      <c r="C69" s="396"/>
      <c r="D69" s="389"/>
      <c r="E69" s="649"/>
      <c r="F69" s="650"/>
      <c r="G69" s="650"/>
      <c r="H69" s="651"/>
      <c r="I69" s="246"/>
      <c r="J69" s="208"/>
      <c r="K69" s="208"/>
      <c r="L69" s="208"/>
      <c r="M69" s="208"/>
      <c r="N69" s="208"/>
      <c r="O69" s="208"/>
      <c r="P69" s="208"/>
      <c r="Q69" s="208"/>
      <c r="R69" s="208"/>
      <c r="S69" s="208"/>
      <c r="T69" s="208"/>
    </row>
    <row r="70" spans="1:20" ht="14.1" customHeight="1" thickBot="1">
      <c r="A70" s="644" t="s">
        <v>151</v>
      </c>
      <c r="B70" s="645"/>
      <c r="C70" s="396"/>
      <c r="D70" s="389"/>
      <c r="E70" s="649"/>
      <c r="F70" s="650"/>
      <c r="G70" s="650"/>
      <c r="H70" s="651"/>
      <c r="I70" s="377"/>
      <c r="J70" s="476" t="s">
        <v>152</v>
      </c>
      <c r="K70" s="386" t="s">
        <v>153</v>
      </c>
      <c r="L70" s="510">
        <f>IF(K70="MTDC",(L29+L33-H39+L49+L52+IF(K58&gt;24999,0,IF(K58&lt;25000,(IF(J58+K58&gt;24999,(25000-K58),IF(J58+K58&lt;25000,J58)))))+IF(K59&gt;24999,0,IF(K59&lt;25000,(IF(J59+K59&gt;24999,(25000-K59),IF(J59+K59&lt;25000,J59)))))+IF(K60&gt;24999,0,IF(K60&lt;25000,(IF(J60+K60&gt;24999,(25000-K60),IF(J60+K60&lt;25000,J60)))))+IF(K61&gt;24999,0,IF(K61&lt;25000,(IF(J61+K61&gt;24999,(25000-K61),IF(J61+K61&lt;25000,J61)))))+IF(K62&gt;24999,0,IF(K62&lt;25000,(IF(J62+K62&gt;24999,(25000-K62),IF(J62+K62&lt;25000,J62)))))+IF(K63&gt;24999,0,IF(K63&lt;25000,(IF(J63+K63&gt;24999,(25000-K63),IF(J63+K63&lt;25000,J63)))))),IF(K70="TDC",L66))</f>
        <v>0</v>
      </c>
      <c r="M70" s="378"/>
      <c r="N70" s="208"/>
      <c r="O70" s="208"/>
      <c r="P70" s="208"/>
      <c r="Q70" s="208"/>
      <c r="R70" s="208"/>
      <c r="S70" s="208"/>
      <c r="T70" s="208"/>
    </row>
    <row r="71" spans="1:20" ht="14.1" customHeight="1" thickBot="1">
      <c r="A71" s="639" t="s">
        <v>154</v>
      </c>
      <c r="B71" s="640"/>
      <c r="C71" s="641"/>
      <c r="D71" s="381"/>
      <c r="E71" s="649"/>
      <c r="F71" s="650"/>
      <c r="G71" s="650"/>
      <c r="H71" s="651"/>
      <c r="I71" s="246"/>
      <c r="J71" s="208"/>
      <c r="K71" s="208"/>
      <c r="L71" s="208"/>
      <c r="M71" s="208"/>
      <c r="N71" s="208"/>
      <c r="O71" s="208"/>
      <c r="P71" s="208"/>
      <c r="Q71" s="208"/>
      <c r="R71" s="208"/>
      <c r="S71" s="208"/>
      <c r="T71" s="208"/>
    </row>
    <row r="72" spans="1:20" ht="14.1" customHeight="1" thickBot="1">
      <c r="A72" s="397" t="s">
        <v>155</v>
      </c>
      <c r="B72" s="387" t="s">
        <v>156</v>
      </c>
      <c r="C72" s="521">
        <f>IF(K68="On-Campus",L70*0.6-L72,IF(K68="Off-Campus",L70*0.26-L72))</f>
        <v>0</v>
      </c>
      <c r="D72" s="388"/>
      <c r="E72" s="649"/>
      <c r="F72" s="650"/>
      <c r="G72" s="650"/>
      <c r="H72" s="651"/>
      <c r="I72" s="246"/>
      <c r="J72" s="244"/>
      <c r="K72" s="245" t="s">
        <v>157</v>
      </c>
      <c r="L72" s="511">
        <f>L70*L68</f>
        <v>0</v>
      </c>
      <c r="M72" s="208"/>
      <c r="N72" s="217"/>
      <c r="O72" s="208"/>
      <c r="P72" s="208"/>
      <c r="Q72" s="208"/>
      <c r="R72" s="208"/>
      <c r="S72" s="208"/>
      <c r="T72" s="208"/>
    </row>
    <row r="73" spans="1:20" ht="14.1" customHeight="1">
      <c r="A73" s="628" t="s">
        <v>158</v>
      </c>
      <c r="B73" s="629"/>
      <c r="C73" s="521">
        <f>IF(K68="On-Campus",C68*0.6,IF(K68="Off-Campus",C68*0.26))</f>
        <v>0</v>
      </c>
      <c r="D73" s="381"/>
      <c r="E73" s="649"/>
      <c r="F73" s="650"/>
      <c r="G73" s="650"/>
      <c r="H73" s="651"/>
      <c r="I73" s="208"/>
      <c r="J73" s="208"/>
      <c r="K73" s="208"/>
      <c r="L73" s="208"/>
      <c r="M73" s="208"/>
      <c r="N73" s="217"/>
      <c r="O73" s="208"/>
      <c r="P73" s="208"/>
      <c r="Q73" s="208"/>
      <c r="R73" s="208"/>
      <c r="S73" s="208"/>
      <c r="T73" s="208"/>
    </row>
    <row r="74" spans="1:20" ht="14.1" customHeight="1" thickBot="1">
      <c r="A74" s="655" t="s">
        <v>159</v>
      </c>
      <c r="B74" s="656"/>
      <c r="C74" s="522"/>
      <c r="D74" s="381"/>
      <c r="E74" s="649"/>
      <c r="F74" s="650"/>
      <c r="G74" s="650"/>
      <c r="H74" s="651"/>
      <c r="I74" s="208"/>
      <c r="J74" s="208"/>
      <c r="K74" s="208"/>
      <c r="L74" s="208"/>
      <c r="M74" s="208"/>
      <c r="N74" s="217"/>
      <c r="O74" s="208"/>
      <c r="P74" s="208"/>
      <c r="Q74" s="208"/>
      <c r="R74" s="208"/>
      <c r="S74" s="208"/>
      <c r="T74" s="208"/>
    </row>
    <row r="75" spans="1:20" ht="14.1" customHeight="1" thickBot="1">
      <c r="A75" s="523"/>
      <c r="B75" s="524" t="s">
        <v>11</v>
      </c>
      <c r="C75" s="525">
        <f>C68+C72+C73</f>
        <v>0</v>
      </c>
      <c r="D75" s="212"/>
      <c r="E75" s="652"/>
      <c r="F75" s="653"/>
      <c r="G75" s="653"/>
      <c r="H75" s="654"/>
      <c r="I75" s="208"/>
      <c r="J75" s="208"/>
      <c r="K75" s="379" t="s">
        <v>160</v>
      </c>
      <c r="L75" s="512">
        <f>L66+L72</f>
        <v>0</v>
      </c>
      <c r="M75" s="215"/>
      <c r="N75" s="217"/>
      <c r="O75" s="208"/>
      <c r="P75" s="208"/>
      <c r="Q75" s="208"/>
      <c r="R75" s="208"/>
      <c r="S75" s="208"/>
      <c r="T75" s="208"/>
    </row>
    <row r="76" spans="1:20" ht="14.1" customHeight="1" thickTop="1">
      <c r="A76" s="382"/>
      <c r="B76" s="383"/>
      <c r="C76" s="380"/>
      <c r="D76" s="41"/>
      <c r="E76" s="41"/>
      <c r="F76" s="390"/>
      <c r="G76" s="208"/>
      <c r="H76" s="208"/>
      <c r="I76" s="208"/>
      <c r="J76" s="208"/>
      <c r="K76" s="208"/>
      <c r="L76" s="208"/>
      <c r="M76" s="215"/>
      <c r="N76" s="217"/>
      <c r="O76" s="208"/>
      <c r="P76" s="208"/>
      <c r="Q76" s="208"/>
      <c r="R76" s="208"/>
      <c r="S76" s="208"/>
      <c r="T76" s="208"/>
    </row>
    <row r="77" spans="1:20" ht="14.1" customHeight="1">
      <c r="A77" s="208"/>
      <c r="B77" s="627"/>
      <c r="C77" s="627"/>
      <c r="D77" s="627"/>
      <c r="E77" s="627"/>
      <c r="F77" s="384"/>
      <c r="G77" s="208"/>
      <c r="H77" s="208"/>
      <c r="I77" s="208"/>
      <c r="J77" s="208"/>
      <c r="K77" s="208"/>
      <c r="L77" s="208"/>
      <c r="M77" s="215"/>
      <c r="N77" s="217"/>
      <c r="O77" s="208"/>
      <c r="P77" s="208"/>
      <c r="Q77" s="208"/>
      <c r="R77" s="208"/>
      <c r="S77" s="208"/>
      <c r="T77" s="208"/>
    </row>
    <row r="78" spans="1:20">
      <c r="A78" s="208"/>
      <c r="B78" s="208"/>
      <c r="C78" s="208"/>
      <c r="D78" s="208"/>
      <c r="E78" s="208"/>
      <c r="F78" s="208"/>
      <c r="G78" s="208"/>
      <c r="H78" s="208"/>
      <c r="M78" s="42"/>
    </row>
    <row r="79" spans="1:20">
      <c r="M79" s="42"/>
    </row>
    <row r="80" spans="1:20">
      <c r="M80" s="42"/>
    </row>
    <row r="81" spans="11:13">
      <c r="M81" s="42"/>
    </row>
    <row r="82" spans="11:13">
      <c r="M82" s="42"/>
    </row>
    <row r="83" spans="11:13">
      <c r="M83" s="42"/>
    </row>
    <row r="84" spans="11:13">
      <c r="M84" s="42"/>
    </row>
    <row r="85" spans="11:13">
      <c r="M85" s="42"/>
    </row>
    <row r="86" spans="11:13">
      <c r="K86" s="76"/>
      <c r="L86" s="11"/>
      <c r="M86" s="42"/>
    </row>
    <row r="87" spans="11:13">
      <c r="M87" s="42"/>
    </row>
    <row r="88" spans="11:13">
      <c r="M88" s="42"/>
    </row>
    <row r="89" spans="11:13">
      <c r="M89" s="42"/>
    </row>
    <row r="90" spans="11:13">
      <c r="M90" s="42"/>
    </row>
    <row r="91" spans="11:13">
      <c r="M91" s="42"/>
    </row>
    <row r="92" spans="11:13">
      <c r="M92" s="42"/>
    </row>
    <row r="93" spans="11:13">
      <c r="M93" s="42"/>
    </row>
    <row r="94" spans="11:13">
      <c r="M94" s="42"/>
    </row>
    <row r="95" spans="11:13">
      <c r="M95" s="42"/>
    </row>
    <row r="96" spans="11:13">
      <c r="M96" s="42"/>
    </row>
    <row r="97" spans="13:13">
      <c r="M97" s="42"/>
    </row>
    <row r="98" spans="13:13">
      <c r="M98" s="42"/>
    </row>
    <row r="99" spans="13:13">
      <c r="M99" s="42"/>
    </row>
    <row r="100" spans="13:13">
      <c r="M100" s="42"/>
    </row>
    <row r="101" spans="13:13">
      <c r="M101" s="42"/>
    </row>
    <row r="102" spans="13:13">
      <c r="M102" s="42"/>
    </row>
    <row r="103" spans="13:13">
      <c r="M103" s="42"/>
    </row>
    <row r="104" spans="13:13">
      <c r="M104" s="42"/>
    </row>
    <row r="105" spans="13:13">
      <c r="M105" s="42"/>
    </row>
    <row r="106" spans="13:13">
      <c r="M106" s="42"/>
    </row>
    <row r="107" spans="13:13">
      <c r="M107" s="42"/>
    </row>
    <row r="108" spans="13:13">
      <c r="M108" s="42"/>
    </row>
    <row r="109" spans="13:13">
      <c r="M109" s="42"/>
    </row>
    <row r="110" spans="13:13">
      <c r="M110" s="42"/>
    </row>
    <row r="111" spans="13:13">
      <c r="M111" s="42"/>
    </row>
    <row r="112" spans="13:13">
      <c r="M112" s="42"/>
    </row>
    <row r="113" spans="13:13">
      <c r="M113" s="42"/>
    </row>
    <row r="114" spans="13:13">
      <c r="M114" s="42"/>
    </row>
    <row r="115" spans="13:13">
      <c r="M115" s="42"/>
    </row>
    <row r="116" spans="13:13">
      <c r="M116" s="42"/>
    </row>
    <row r="117" spans="13:13">
      <c r="M117" s="42"/>
    </row>
    <row r="118" spans="13:13">
      <c r="M118" s="42"/>
    </row>
    <row r="119" spans="13:13">
      <c r="M119" s="42"/>
    </row>
    <row r="120" spans="13:13">
      <c r="M120" s="42"/>
    </row>
    <row r="121" spans="13:13">
      <c r="M121" s="42"/>
    </row>
    <row r="122" spans="13:13">
      <c r="M122" s="42"/>
    </row>
    <row r="123" spans="13:13">
      <c r="M123" s="42"/>
    </row>
    <row r="124" spans="13:13">
      <c r="M124" s="42"/>
    </row>
    <row r="125" spans="13:13">
      <c r="M125" s="42"/>
    </row>
    <row r="126" spans="13:13">
      <c r="M126" s="42"/>
    </row>
    <row r="127" spans="13:13">
      <c r="M127" s="42"/>
    </row>
    <row r="128" spans="13:13">
      <c r="M128" s="42"/>
    </row>
    <row r="129" spans="13:13">
      <c r="M129" s="42"/>
    </row>
    <row r="130" spans="13:13">
      <c r="M130" s="42"/>
    </row>
    <row r="131" spans="13:13">
      <c r="M131" s="42"/>
    </row>
    <row r="132" spans="13:13">
      <c r="M132" s="42"/>
    </row>
    <row r="133" spans="13:13">
      <c r="M133" s="42"/>
    </row>
    <row r="134" spans="13:13">
      <c r="M134" s="42"/>
    </row>
    <row r="135" spans="13:13">
      <c r="M135" s="42"/>
    </row>
    <row r="136" spans="13:13">
      <c r="M136" s="42"/>
    </row>
    <row r="137" spans="13:13">
      <c r="M137" s="42"/>
    </row>
    <row r="138" spans="13:13">
      <c r="M138" s="42"/>
    </row>
    <row r="139" spans="13:13">
      <c r="M139" s="42"/>
    </row>
    <row r="140" spans="13:13">
      <c r="M140" s="42"/>
    </row>
    <row r="141" spans="13:13">
      <c r="M141" s="42"/>
    </row>
    <row r="142" spans="13:13">
      <c r="M142" s="42"/>
    </row>
    <row r="143" spans="13:13">
      <c r="M143" s="42"/>
    </row>
    <row r="144" spans="13:13">
      <c r="M144" s="42"/>
    </row>
    <row r="145" spans="13:13">
      <c r="M145" s="42"/>
    </row>
    <row r="146" spans="13:13">
      <c r="M146" s="42"/>
    </row>
    <row r="147" spans="13:13">
      <c r="M147" s="42"/>
    </row>
    <row r="148" spans="13:13">
      <c r="M148" s="42"/>
    </row>
    <row r="149" spans="13:13">
      <c r="M149" s="42"/>
    </row>
    <row r="150" spans="13:13">
      <c r="M150" s="42"/>
    </row>
    <row r="151" spans="13:13">
      <c r="M151" s="42"/>
    </row>
    <row r="152" spans="13:13">
      <c r="M152" s="42"/>
    </row>
    <row r="153" spans="13:13">
      <c r="M153" s="42"/>
    </row>
    <row r="154" spans="13:13">
      <c r="M154" s="42"/>
    </row>
    <row r="155" spans="13:13">
      <c r="M155" s="42"/>
    </row>
    <row r="156" spans="13:13">
      <c r="M156" s="42"/>
    </row>
    <row r="157" spans="13:13">
      <c r="M157" s="42"/>
    </row>
    <row r="158" spans="13:13">
      <c r="M158" s="42"/>
    </row>
    <row r="159" spans="13:13">
      <c r="M159" s="42"/>
    </row>
    <row r="160" spans="13:13">
      <c r="M160" s="42"/>
    </row>
    <row r="161" spans="13:13">
      <c r="M161" s="42"/>
    </row>
    <row r="162" spans="13:13">
      <c r="M162" s="42"/>
    </row>
    <row r="163" spans="13:13">
      <c r="M163" s="42"/>
    </row>
    <row r="164" spans="13:13">
      <c r="M164" s="42"/>
    </row>
    <row r="165" spans="13:13">
      <c r="M165" s="42"/>
    </row>
    <row r="166" spans="13:13">
      <c r="M166" s="42"/>
    </row>
    <row r="167" spans="13:13">
      <c r="M167" s="42"/>
    </row>
    <row r="168" spans="13:13">
      <c r="M168" s="42"/>
    </row>
    <row r="169" spans="13:13">
      <c r="M169" s="42"/>
    </row>
    <row r="170" spans="13:13">
      <c r="M170" s="42"/>
    </row>
    <row r="171" spans="13:13">
      <c r="M171" s="42"/>
    </row>
    <row r="172" spans="13:13">
      <c r="M172" s="42"/>
    </row>
    <row r="173" spans="13:13">
      <c r="M173" s="42"/>
    </row>
    <row r="174" spans="13:13">
      <c r="M174" s="42"/>
    </row>
    <row r="175" spans="13:13">
      <c r="M175" s="42"/>
    </row>
    <row r="176" spans="13:13">
      <c r="M176" s="42"/>
    </row>
    <row r="177" spans="13:13">
      <c r="M177" s="42"/>
    </row>
    <row r="178" spans="13:13">
      <c r="M178" s="42"/>
    </row>
    <row r="179" spans="13:13">
      <c r="M179" s="42"/>
    </row>
    <row r="180" spans="13:13">
      <c r="M180" s="42"/>
    </row>
    <row r="181" spans="13:13">
      <c r="M181" s="42"/>
    </row>
    <row r="182" spans="13:13">
      <c r="M182" s="42"/>
    </row>
    <row r="183" spans="13:13">
      <c r="M183" s="42"/>
    </row>
    <row r="184" spans="13:13">
      <c r="M184" s="42"/>
    </row>
    <row r="185" spans="13:13">
      <c r="M185" s="42"/>
    </row>
    <row r="186" spans="13:13">
      <c r="M186" s="42"/>
    </row>
    <row r="187" spans="13:13">
      <c r="M187" s="42"/>
    </row>
    <row r="188" spans="13:13">
      <c r="M188" s="42"/>
    </row>
    <row r="189" spans="13:13">
      <c r="M189" s="42"/>
    </row>
    <row r="190" spans="13:13">
      <c r="M190" s="42"/>
    </row>
    <row r="191" spans="13:13">
      <c r="M191" s="42"/>
    </row>
    <row r="192" spans="13:13">
      <c r="M192" s="42"/>
    </row>
    <row r="193" spans="1:30">
      <c r="M193" s="42"/>
    </row>
    <row r="194" spans="1:30">
      <c r="M194" s="42"/>
    </row>
    <row r="195" spans="1:30">
      <c r="M195" s="42"/>
    </row>
    <row r="196" spans="1:30">
      <c r="M196" s="42"/>
    </row>
    <row r="197" spans="1:30">
      <c r="M197" s="42"/>
    </row>
    <row r="198" spans="1:30">
      <c r="M198" s="42"/>
    </row>
    <row r="199" spans="1:30">
      <c r="M199" s="42"/>
    </row>
    <row r="200" spans="1:30">
      <c r="M200" s="42"/>
    </row>
    <row r="201" spans="1:30">
      <c r="M201" s="42"/>
    </row>
    <row r="202" spans="1:30">
      <c r="M202" s="42"/>
    </row>
    <row r="203" spans="1:30">
      <c r="M203" s="42"/>
    </row>
    <row r="204" spans="1:30" s="40" customFormat="1">
      <c r="A204" s="1"/>
      <c r="B204" s="1"/>
      <c r="C204" s="1"/>
      <c r="D204" s="1"/>
      <c r="E204" s="1"/>
      <c r="F204" s="1"/>
      <c r="G204" s="1"/>
      <c r="H204" s="1"/>
      <c r="I204" s="1"/>
      <c r="J204" s="1"/>
      <c r="K204" s="1"/>
      <c r="L204" s="1"/>
      <c r="M204" s="42"/>
      <c r="O204" s="1"/>
      <c r="P204" s="1"/>
      <c r="Q204" s="1"/>
      <c r="R204" s="1"/>
      <c r="S204" s="1"/>
      <c r="T204" s="1"/>
      <c r="U204" s="1"/>
      <c r="V204" s="1"/>
      <c r="W204" s="1"/>
      <c r="X204" s="1"/>
      <c r="Y204" s="1"/>
      <c r="Z204" s="1"/>
      <c r="AA204" s="1"/>
      <c r="AB204" s="1"/>
      <c r="AC204" s="1"/>
      <c r="AD204" s="1"/>
    </row>
    <row r="205" spans="1:30" s="40" customFormat="1">
      <c r="A205" s="1"/>
      <c r="B205" s="1"/>
      <c r="C205" s="1"/>
      <c r="D205" s="1"/>
      <c r="E205" s="1"/>
      <c r="F205" s="1"/>
      <c r="G205" s="1"/>
      <c r="H205" s="1"/>
      <c r="I205" s="1"/>
      <c r="J205" s="1"/>
      <c r="K205" s="1"/>
      <c r="L205" s="1"/>
      <c r="M205" s="42"/>
      <c r="O205" s="1"/>
      <c r="P205" s="1"/>
      <c r="Q205" s="1"/>
      <c r="R205" s="1"/>
      <c r="S205" s="1"/>
      <c r="T205" s="1"/>
      <c r="U205" s="1"/>
      <c r="V205" s="1"/>
      <c r="W205" s="1"/>
      <c r="X205" s="1"/>
      <c r="Y205" s="1"/>
      <c r="Z205" s="1"/>
      <c r="AA205" s="1"/>
      <c r="AB205" s="1"/>
      <c r="AC205" s="1"/>
      <c r="AD205" s="1"/>
    </row>
    <row r="206" spans="1:30" s="40" customFormat="1">
      <c r="A206" s="1"/>
      <c r="B206" s="1"/>
      <c r="C206" s="1"/>
      <c r="D206" s="1"/>
      <c r="E206" s="1"/>
      <c r="F206" s="1"/>
      <c r="G206" s="1"/>
      <c r="H206" s="1"/>
      <c r="I206" s="1"/>
      <c r="J206" s="1"/>
      <c r="K206" s="1"/>
      <c r="L206" s="1"/>
      <c r="M206" s="42"/>
      <c r="O206" s="1"/>
      <c r="P206" s="1"/>
      <c r="Q206" s="1"/>
      <c r="R206" s="1"/>
      <c r="S206" s="1"/>
      <c r="T206" s="1"/>
      <c r="U206" s="1"/>
      <c r="V206" s="1"/>
      <c r="W206" s="1"/>
      <c r="X206" s="1"/>
      <c r="Y206" s="1"/>
      <c r="Z206" s="1"/>
      <c r="AA206" s="1"/>
      <c r="AB206" s="1"/>
      <c r="AC206" s="1"/>
      <c r="AD206" s="1"/>
    </row>
    <row r="207" spans="1:30" s="40" customFormat="1">
      <c r="A207" s="1"/>
      <c r="B207" s="1"/>
      <c r="C207" s="1"/>
      <c r="D207" s="1"/>
      <c r="E207" s="1"/>
      <c r="F207" s="1"/>
      <c r="G207" s="1"/>
      <c r="H207" s="1"/>
      <c r="I207" s="1"/>
      <c r="J207" s="1"/>
      <c r="K207" s="1"/>
      <c r="L207" s="1"/>
      <c r="M207" s="42"/>
      <c r="O207" s="1"/>
      <c r="P207" s="1"/>
      <c r="Q207" s="1"/>
      <c r="R207" s="1"/>
      <c r="S207" s="1"/>
      <c r="T207" s="1"/>
      <c r="U207" s="1"/>
      <c r="V207" s="1"/>
      <c r="W207" s="1"/>
      <c r="X207" s="1"/>
      <c r="Y207" s="1"/>
      <c r="Z207" s="1"/>
      <c r="AA207" s="1"/>
      <c r="AB207" s="1"/>
      <c r="AC207" s="1"/>
      <c r="AD207" s="1"/>
    </row>
    <row r="208" spans="1:30" s="40" customFormat="1">
      <c r="A208" s="1"/>
      <c r="B208" s="1"/>
      <c r="C208" s="1"/>
      <c r="D208" s="1"/>
      <c r="E208" s="1"/>
      <c r="F208" s="1"/>
      <c r="G208" s="1"/>
      <c r="H208" s="1"/>
      <c r="I208" s="1"/>
      <c r="J208" s="1"/>
      <c r="K208" s="1"/>
      <c r="L208" s="1"/>
      <c r="M208" s="42"/>
      <c r="O208" s="1"/>
      <c r="P208" s="1"/>
      <c r="Q208" s="1"/>
      <c r="R208" s="1"/>
      <c r="S208" s="1"/>
      <c r="T208" s="1"/>
      <c r="U208" s="1"/>
      <c r="V208" s="1"/>
      <c r="W208" s="1"/>
      <c r="X208" s="1"/>
      <c r="Y208" s="1"/>
      <c r="Z208" s="1"/>
      <c r="AA208" s="1"/>
      <c r="AB208" s="1"/>
      <c r="AC208" s="1"/>
      <c r="AD208" s="1"/>
    </row>
    <row r="209" spans="1:30" s="40" customFormat="1">
      <c r="A209" s="1"/>
      <c r="B209" s="1"/>
      <c r="C209" s="1"/>
      <c r="D209" s="1"/>
      <c r="E209" s="1"/>
      <c r="F209" s="1"/>
      <c r="G209" s="1"/>
      <c r="H209" s="1"/>
      <c r="I209" s="1"/>
      <c r="J209" s="1"/>
      <c r="K209" s="1"/>
      <c r="L209" s="1"/>
      <c r="M209" s="77"/>
      <c r="O209" s="1"/>
      <c r="P209" s="1"/>
      <c r="Q209" s="1"/>
      <c r="R209" s="1"/>
      <c r="S209" s="1"/>
      <c r="T209" s="1"/>
      <c r="U209" s="1"/>
      <c r="V209" s="1"/>
      <c r="W209" s="1"/>
      <c r="X209" s="1"/>
      <c r="Y209" s="1"/>
      <c r="Z209" s="1"/>
      <c r="AA209" s="1"/>
      <c r="AB209" s="1"/>
      <c r="AC209" s="1"/>
      <c r="AD209" s="1"/>
    </row>
    <row r="210" spans="1:30" s="40" customFormat="1">
      <c r="A210" s="1"/>
      <c r="B210" s="1"/>
      <c r="C210" s="1"/>
      <c r="D210" s="1"/>
      <c r="E210" s="1"/>
      <c r="F210" s="1"/>
      <c r="G210" s="1"/>
      <c r="H210" s="1"/>
      <c r="I210" s="1"/>
      <c r="J210" s="1"/>
      <c r="K210" s="1"/>
      <c r="L210" s="1"/>
      <c r="M210" s="77"/>
      <c r="O210" s="1"/>
      <c r="P210" s="1"/>
      <c r="Q210" s="1"/>
      <c r="R210" s="1"/>
      <c r="S210" s="1"/>
      <c r="T210" s="1"/>
      <c r="U210" s="1"/>
      <c r="V210" s="1"/>
      <c r="W210" s="1"/>
      <c r="X210" s="1"/>
      <c r="Y210" s="1"/>
      <c r="Z210" s="1"/>
      <c r="AA210" s="1"/>
      <c r="AB210" s="1"/>
      <c r="AC210" s="1"/>
      <c r="AD210" s="1"/>
    </row>
    <row r="211" spans="1:30" s="40" customFormat="1">
      <c r="A211" s="1"/>
      <c r="B211" s="1"/>
      <c r="C211" s="1"/>
      <c r="D211" s="1"/>
      <c r="E211" s="1"/>
      <c r="F211" s="1"/>
      <c r="G211" s="1"/>
      <c r="H211" s="1"/>
      <c r="I211" s="1"/>
      <c r="J211" s="1"/>
      <c r="K211" s="1"/>
      <c r="L211" s="1"/>
      <c r="M211" s="77"/>
      <c r="O211" s="1"/>
      <c r="P211" s="1"/>
      <c r="Q211" s="1"/>
      <c r="R211" s="1"/>
      <c r="S211" s="1"/>
      <c r="T211" s="1"/>
      <c r="U211" s="1"/>
      <c r="V211" s="1"/>
      <c r="W211" s="1"/>
      <c r="X211" s="1"/>
      <c r="Y211" s="1"/>
      <c r="Z211" s="1"/>
      <c r="AA211" s="1"/>
      <c r="AB211" s="1"/>
      <c r="AC211" s="1"/>
      <c r="AD211" s="1"/>
    </row>
    <row r="212" spans="1:30" s="40" customFormat="1">
      <c r="A212" s="1"/>
      <c r="B212" s="1"/>
      <c r="C212" s="1"/>
      <c r="D212" s="1"/>
      <c r="E212" s="1"/>
      <c r="F212" s="1"/>
      <c r="G212" s="1"/>
      <c r="H212" s="1"/>
      <c r="I212" s="1"/>
      <c r="J212" s="1"/>
      <c r="K212" s="1"/>
      <c r="L212" s="1"/>
      <c r="M212" s="77"/>
      <c r="O212" s="1"/>
      <c r="P212" s="1"/>
      <c r="Q212" s="1"/>
      <c r="R212" s="1"/>
      <c r="S212" s="1"/>
      <c r="T212" s="1"/>
      <c r="U212" s="1"/>
      <c r="V212" s="1"/>
      <c r="W212" s="1"/>
      <c r="X212" s="1"/>
      <c r="Y212" s="1"/>
      <c r="Z212" s="1"/>
      <c r="AA212" s="1"/>
      <c r="AB212" s="1"/>
      <c r="AC212" s="1"/>
      <c r="AD212" s="1"/>
    </row>
    <row r="213" spans="1:30" s="40" customFormat="1">
      <c r="A213" s="1"/>
      <c r="B213" s="1"/>
      <c r="C213" s="1"/>
      <c r="D213" s="1"/>
      <c r="E213" s="1"/>
      <c r="F213" s="1"/>
      <c r="G213" s="1"/>
      <c r="H213" s="1"/>
      <c r="I213" s="1"/>
      <c r="J213" s="1"/>
      <c r="K213" s="1"/>
      <c r="L213" s="1"/>
      <c r="M213" s="77"/>
      <c r="O213" s="1"/>
      <c r="P213" s="1"/>
      <c r="Q213" s="1"/>
      <c r="R213" s="1"/>
      <c r="S213" s="1"/>
      <c r="T213" s="1"/>
      <c r="U213" s="1"/>
      <c r="V213" s="1"/>
      <c r="W213" s="1"/>
      <c r="X213" s="1"/>
      <c r="Y213" s="1"/>
      <c r="Z213" s="1"/>
      <c r="AA213" s="1"/>
      <c r="AB213" s="1"/>
      <c r="AC213" s="1"/>
      <c r="AD213" s="1"/>
    </row>
    <row r="214" spans="1:30" s="40" customFormat="1">
      <c r="A214" s="1"/>
      <c r="B214" s="1"/>
      <c r="C214" s="1"/>
      <c r="D214" s="1"/>
      <c r="E214" s="1"/>
      <c r="F214" s="1"/>
      <c r="G214" s="1"/>
      <c r="H214" s="1"/>
      <c r="I214" s="1"/>
      <c r="J214" s="1"/>
      <c r="K214" s="1"/>
      <c r="L214" s="1"/>
      <c r="M214" s="77"/>
      <c r="O214" s="1"/>
      <c r="P214" s="1"/>
      <c r="Q214" s="1"/>
      <c r="R214" s="1"/>
      <c r="S214" s="1"/>
      <c r="T214" s="1"/>
      <c r="U214" s="1"/>
      <c r="V214" s="1"/>
      <c r="W214" s="1"/>
      <c r="X214" s="1"/>
      <c r="Y214" s="1"/>
      <c r="Z214" s="1"/>
      <c r="AA214" s="1"/>
      <c r="AB214" s="1"/>
      <c r="AC214" s="1"/>
      <c r="AD214" s="1"/>
    </row>
    <row r="215" spans="1:30" s="40" customFormat="1">
      <c r="A215" s="1"/>
      <c r="B215" s="1"/>
      <c r="C215" s="1"/>
      <c r="D215" s="1"/>
      <c r="E215" s="1"/>
      <c r="F215" s="1"/>
      <c r="G215" s="1"/>
      <c r="H215" s="1"/>
      <c r="I215" s="1"/>
      <c r="J215" s="1"/>
      <c r="K215" s="1"/>
      <c r="L215" s="1"/>
      <c r="M215" s="77"/>
      <c r="O215" s="1"/>
      <c r="P215" s="1"/>
      <c r="Q215" s="1"/>
      <c r="R215" s="1"/>
      <c r="S215" s="1"/>
      <c r="T215" s="1"/>
      <c r="U215" s="1"/>
      <c r="V215" s="1"/>
      <c r="W215" s="1"/>
      <c r="X215" s="1"/>
      <c r="Y215" s="1"/>
      <c r="Z215" s="1"/>
      <c r="AA215" s="1"/>
      <c r="AB215" s="1"/>
      <c r="AC215" s="1"/>
      <c r="AD215" s="1"/>
    </row>
  </sheetData>
  <mergeCells count="98">
    <mergeCell ref="N13:O13"/>
    <mergeCell ref="N14:O14"/>
    <mergeCell ref="N8:R8"/>
    <mergeCell ref="N9:O9"/>
    <mergeCell ref="N10:O10"/>
    <mergeCell ref="N11:O11"/>
    <mergeCell ref="N12:O12"/>
    <mergeCell ref="B46:G46"/>
    <mergeCell ref="H46:I46"/>
    <mergeCell ref="B47:G47"/>
    <mergeCell ref="H47:I47"/>
    <mergeCell ref="B49:G49"/>
    <mergeCell ref="H49:I49"/>
    <mergeCell ref="B54:G54"/>
    <mergeCell ref="H54:I54"/>
    <mergeCell ref="B55:G55"/>
    <mergeCell ref="H55:I55"/>
    <mergeCell ref="A57:G57"/>
    <mergeCell ref="G56:H56"/>
    <mergeCell ref="A56:F56"/>
    <mergeCell ref="A53:J53"/>
    <mergeCell ref="B45:G45"/>
    <mergeCell ref="H45:I45"/>
    <mergeCell ref="B42:G42"/>
    <mergeCell ref="H42:I42"/>
    <mergeCell ref="B43:G43"/>
    <mergeCell ref="H43:I43"/>
    <mergeCell ref="B44:G44"/>
    <mergeCell ref="H44:I44"/>
    <mergeCell ref="A50:J50"/>
    <mergeCell ref="H52:I52"/>
    <mergeCell ref="B51:G51"/>
    <mergeCell ref="H51:I51"/>
    <mergeCell ref="B52:G52"/>
    <mergeCell ref="B48:G48"/>
    <mergeCell ref="H48:I48"/>
    <mergeCell ref="B77:E77"/>
    <mergeCell ref="A73:B73"/>
    <mergeCell ref="B58:G58"/>
    <mergeCell ref="B59:G59"/>
    <mergeCell ref="B60:G60"/>
    <mergeCell ref="B63:G63"/>
    <mergeCell ref="A66:C66"/>
    <mergeCell ref="A67:C67"/>
    <mergeCell ref="A71:C71"/>
    <mergeCell ref="A68:B68"/>
    <mergeCell ref="A69:B69"/>
    <mergeCell ref="A70:B70"/>
    <mergeCell ref="E67:H75"/>
    <mergeCell ref="A74:B74"/>
    <mergeCell ref="B61:G61"/>
    <mergeCell ref="B62:G62"/>
    <mergeCell ref="H39:I39"/>
    <mergeCell ref="B40:G40"/>
    <mergeCell ref="H40:I40"/>
    <mergeCell ref="B41:G41"/>
    <mergeCell ref="H41:I41"/>
    <mergeCell ref="B39:G39"/>
    <mergeCell ref="A38:J38"/>
    <mergeCell ref="B37:G37"/>
    <mergeCell ref="H37:I37"/>
    <mergeCell ref="B19:K19"/>
    <mergeCell ref="C26:D26"/>
    <mergeCell ref="H26:I26"/>
    <mergeCell ref="D20:D25"/>
    <mergeCell ref="B36:G36"/>
    <mergeCell ref="B35:G35"/>
    <mergeCell ref="A34:J34"/>
    <mergeCell ref="H35:I35"/>
    <mergeCell ref="H36:I36"/>
    <mergeCell ref="B33:G33"/>
    <mergeCell ref="H33:I33"/>
    <mergeCell ref="A30:J30"/>
    <mergeCell ref="B31:G31"/>
    <mergeCell ref="I2:K2"/>
    <mergeCell ref="B1:D1"/>
    <mergeCell ref="I1:K1"/>
    <mergeCell ref="B2:D2"/>
    <mergeCell ref="B5:D5"/>
    <mergeCell ref="H5:I5"/>
    <mergeCell ref="J5:K5"/>
    <mergeCell ref="B6:D6"/>
    <mergeCell ref="H6:I6"/>
    <mergeCell ref="J6:K6"/>
    <mergeCell ref="B3:D3"/>
    <mergeCell ref="I3:K3"/>
    <mergeCell ref="A4:K4"/>
    <mergeCell ref="F6:G6"/>
    <mergeCell ref="H31:I31"/>
    <mergeCell ref="B32:G32"/>
    <mergeCell ref="H32:I32"/>
    <mergeCell ref="N25:S27"/>
    <mergeCell ref="N17:S17"/>
    <mergeCell ref="N18:S18"/>
    <mergeCell ref="N19:S19"/>
    <mergeCell ref="N29:T37"/>
    <mergeCell ref="N20:S20"/>
    <mergeCell ref="N21:S22"/>
  </mergeCells>
  <dataValidations count="1">
    <dataValidation type="list" allowBlank="1" showInputMessage="1" showErrorMessage="1" sqref="B10:B18 B27" xr:uid="{00000000-0002-0000-0100-000000000000}">
      <formula1>"PI,Co-PI,Co-I,Other"</formula1>
    </dataValidation>
  </dataValidations>
  <pageMargins left="0.2" right="0.2" top="0.25" bottom="0.25" header="0.3" footer="0.3"/>
  <pageSetup scale="78" orientation="portrait" r:id="rId1"/>
  <headerFooter>
    <oddFooter>&amp;L&amp;F&amp;R&amp;"Arial,Regular"&amp;8&amp;D</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1000000}">
          <x14:formula1>
            <xm:f>Sheet1!$A$1:$A$15</xm:f>
          </x14:formula1>
          <xm:sqref>A40:A49</xm:sqref>
        </x14:dataValidation>
        <x14:dataValidation type="list" allowBlank="1" showInputMessage="1" showErrorMessage="1" xr:uid="{00000000-0002-0000-0100-000002000000}">
          <x14:formula1>
            <xm:f>Sheet1!$D$13:$D$14</xm:f>
          </x14:formula1>
          <xm:sqref>K70</xm:sqref>
        </x14:dataValidation>
        <x14:dataValidation type="list" allowBlank="1" showInputMessage="1" showErrorMessage="1" xr:uid="{00000000-0002-0000-0100-000003000000}">
          <x14:formula1>
            <xm:f>Sheet1!$D$5:$D$6</xm:f>
          </x14:formula1>
          <xm:sqref>K68</xm:sqref>
        </x14:dataValidation>
        <x14:dataValidation type="list" allowBlank="1" showInputMessage="1" showErrorMessage="1" xr:uid="{00000000-0002-0000-0100-000004000000}">
          <x14:formula1>
            <xm:f>Sheet1!$D$1:$D$2</xm:f>
          </x14:formula1>
          <xm:sqref>B72</xm:sqref>
        </x14:dataValidation>
        <x14:dataValidation type="list" allowBlank="1" showInputMessage="1" showErrorMessage="1" xr:uid="{00000000-0002-0000-0100-000005000000}">
          <x14:formula1>
            <xm:f>Sheet1!$A$20:$A$21</xm:f>
          </x14:formula1>
          <xm:sqref>I20:I25</xm:sqref>
        </x14:dataValidation>
        <x14:dataValidation type="list" allowBlank="1" showInputMessage="1" showErrorMessage="1" xr:uid="{00000000-0002-0000-0100-000006000000}">
          <x14:formula1>
            <xm:f>Sheet1!$A$23:$A$26</xm:f>
          </x14:formula1>
          <xm:sqref>B20:B25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D197"/>
  <sheetViews>
    <sheetView topLeftCell="B1" zoomScaleNormal="100" workbookViewId="0">
      <selection activeCell="I9" sqref="I9"/>
    </sheetView>
  </sheetViews>
  <sheetFormatPr defaultColWidth="9.140625" defaultRowHeight="15" outlineLevelRow="1"/>
  <cols>
    <col min="1" max="1" width="23.5703125" style="1" customWidth="1"/>
    <col min="2" max="2" width="17" style="1" bestFit="1" customWidth="1"/>
    <col min="3" max="3" width="10.140625" style="1" bestFit="1" customWidth="1"/>
    <col min="4" max="4" width="7.85546875" style="1" bestFit="1" customWidth="1"/>
    <col min="5" max="6" width="10.42578125" style="1" customWidth="1"/>
    <col min="7" max="7" width="10" style="1" customWidth="1"/>
    <col min="8" max="8" width="10.42578125" style="1" customWidth="1"/>
    <col min="9" max="9" width="7.85546875" style="1" bestFit="1" customWidth="1"/>
    <col min="10" max="10" width="10.5703125" style="1" bestFit="1" customWidth="1"/>
    <col min="11" max="11" width="11.42578125" style="1" customWidth="1"/>
    <col min="12" max="12" width="15" style="1" customWidth="1"/>
    <col min="13" max="13" width="11.5703125" style="77" customWidth="1"/>
    <col min="14" max="14" width="10.85546875" style="40" customWidth="1"/>
    <col min="15" max="15" width="21.5703125" style="1" bestFit="1" customWidth="1"/>
    <col min="16" max="17" width="6.140625" style="1" bestFit="1" customWidth="1"/>
    <col min="18" max="19" width="8.85546875" style="1" bestFit="1" customWidth="1"/>
    <col min="20" max="20" width="9.42578125" style="1" customWidth="1"/>
    <col min="21" max="16384" width="9.140625" style="1"/>
  </cols>
  <sheetData>
    <row r="1" spans="1:20" s="13" customFormat="1" ht="14.1" customHeight="1">
      <c r="A1" s="12" t="s">
        <v>59</v>
      </c>
      <c r="B1" s="743"/>
      <c r="C1" s="743"/>
      <c r="D1" s="743"/>
      <c r="E1" s="18"/>
      <c r="F1" s="18"/>
      <c r="G1" s="18"/>
      <c r="H1" s="14" t="s">
        <v>60</v>
      </c>
      <c r="I1" s="743"/>
      <c r="J1" s="743"/>
      <c r="K1" s="743"/>
    </row>
    <row r="2" spans="1:20" s="13" customFormat="1" ht="14.1" customHeight="1">
      <c r="A2" s="12" t="s">
        <v>61</v>
      </c>
      <c r="B2" s="744"/>
      <c r="C2" s="744"/>
      <c r="D2" s="744"/>
      <c r="E2" s="18"/>
      <c r="F2" s="18"/>
      <c r="G2" s="18"/>
      <c r="H2" s="15" t="s">
        <v>62</v>
      </c>
      <c r="I2" s="16" t="s">
        <v>63</v>
      </c>
      <c r="J2" s="742"/>
      <c r="K2" s="742"/>
      <c r="M2" s="17"/>
      <c r="N2" s="737" t="s">
        <v>64</v>
      </c>
      <c r="O2" s="737"/>
      <c r="P2" s="737"/>
      <c r="Q2" s="737"/>
      <c r="R2" s="737"/>
      <c r="S2" s="737"/>
      <c r="T2" s="737"/>
    </row>
    <row r="3" spans="1:20" s="13" customFormat="1" ht="14.1" customHeight="1">
      <c r="A3" s="12" t="s">
        <v>65</v>
      </c>
      <c r="B3" s="742"/>
      <c r="C3" s="742"/>
      <c r="D3" s="742"/>
      <c r="E3" s="18"/>
      <c r="F3" s="18"/>
      <c r="G3" s="18"/>
      <c r="H3" s="15" t="s">
        <v>66</v>
      </c>
      <c r="I3" s="743"/>
      <c r="J3" s="743"/>
      <c r="K3" s="743"/>
      <c r="N3" s="737"/>
      <c r="O3" s="737"/>
      <c r="P3" s="737"/>
      <c r="Q3" s="737"/>
      <c r="R3" s="737"/>
      <c r="S3" s="737"/>
      <c r="T3" s="737"/>
    </row>
    <row r="4" spans="1:20" ht="9.9499999999999993" customHeight="1">
      <c r="A4" s="18"/>
      <c r="B4" s="18"/>
      <c r="C4" s="18"/>
      <c r="D4" s="18"/>
      <c r="E4" s="18"/>
      <c r="F4" s="18"/>
      <c r="G4" s="18"/>
      <c r="H4" s="18"/>
      <c r="I4" s="18"/>
      <c r="J4" s="18"/>
      <c r="K4" s="19"/>
      <c r="L4" s="20"/>
      <c r="M4" s="13"/>
      <c r="N4" s="5"/>
    </row>
    <row r="5" spans="1:20" s="13" customFormat="1" ht="14.1" customHeight="1">
      <c r="A5" s="14" t="s">
        <v>67</v>
      </c>
      <c r="B5" s="743"/>
      <c r="C5" s="743"/>
      <c r="D5" s="743"/>
      <c r="E5" s="18"/>
      <c r="F5" s="18"/>
      <c r="G5" s="18"/>
      <c r="H5" s="741" t="s">
        <v>68</v>
      </c>
      <c r="I5" s="741"/>
      <c r="J5" s="741" t="s">
        <v>69</v>
      </c>
      <c r="K5" s="741"/>
    </row>
    <row r="6" spans="1:20" s="13" customFormat="1" ht="14.1" customHeight="1">
      <c r="A6" s="14" t="s">
        <v>70</v>
      </c>
      <c r="B6" s="742"/>
      <c r="C6" s="742"/>
      <c r="D6" s="742"/>
      <c r="E6" s="18"/>
      <c r="F6" s="18"/>
      <c r="G6" s="12" t="s">
        <v>71</v>
      </c>
      <c r="H6" s="745"/>
      <c r="I6" s="745"/>
      <c r="J6" s="745"/>
      <c r="K6" s="745"/>
      <c r="M6" s="5"/>
    </row>
    <row r="7" spans="1:20" ht="9.9499999999999993" customHeight="1" thickBot="1">
      <c r="A7" s="18"/>
      <c r="B7" s="18"/>
      <c r="C7" s="18"/>
      <c r="D7" s="18"/>
      <c r="E7" s="18"/>
      <c r="F7" s="18"/>
      <c r="G7" s="18"/>
      <c r="H7" s="18"/>
      <c r="I7" s="18"/>
      <c r="J7" s="18"/>
      <c r="K7" s="18"/>
      <c r="L7" s="19"/>
      <c r="M7" s="20"/>
      <c r="N7" s="5"/>
    </row>
    <row r="8" spans="1:20" ht="60">
      <c r="A8" s="23" t="s">
        <v>72</v>
      </c>
      <c r="B8" s="24" t="s">
        <v>73</v>
      </c>
      <c r="C8" s="24" t="s">
        <v>74</v>
      </c>
      <c r="D8" s="25" t="s">
        <v>16</v>
      </c>
      <c r="E8" s="24" t="s">
        <v>52</v>
      </c>
      <c r="F8" s="24" t="s">
        <v>75</v>
      </c>
      <c r="G8" s="24" t="s">
        <v>76</v>
      </c>
      <c r="H8" s="25" t="s">
        <v>77</v>
      </c>
      <c r="I8" s="25" t="s">
        <v>161</v>
      </c>
      <c r="J8" s="26" t="s">
        <v>79</v>
      </c>
      <c r="K8" s="27" t="s">
        <v>80</v>
      </c>
      <c r="L8" s="81"/>
      <c r="M8" s="22"/>
      <c r="N8" s="752" t="s">
        <v>162</v>
      </c>
      <c r="O8" s="749" t="s">
        <v>163</v>
      </c>
      <c r="P8" s="750"/>
      <c r="Q8" s="750"/>
      <c r="R8" s="751"/>
      <c r="S8" s="61"/>
      <c r="T8" s="61"/>
    </row>
    <row r="9" spans="1:20" ht="14.1" customHeight="1">
      <c r="A9" s="154" t="s">
        <v>164</v>
      </c>
      <c r="B9" s="28" t="s">
        <v>82</v>
      </c>
      <c r="C9" s="29">
        <v>200000</v>
      </c>
      <c r="D9" s="29" t="s">
        <v>165</v>
      </c>
      <c r="E9" s="126">
        <f>IF(I9="PT",(Sheet1!A22*0.4),(Sheet1!A22))</f>
        <v>65766.679999999993</v>
      </c>
      <c r="F9" s="103">
        <v>0</v>
      </c>
      <c r="G9" s="103">
        <v>4</v>
      </c>
      <c r="H9" s="103"/>
      <c r="I9" s="103" t="s">
        <v>166</v>
      </c>
      <c r="J9" s="126">
        <f>E9*R$10</f>
        <v>16441.669999999998</v>
      </c>
      <c r="K9" s="127">
        <f t="shared" ref="K9:K14" si="0">J9+E9</f>
        <v>82208.349999999991</v>
      </c>
      <c r="M9" s="7"/>
      <c r="N9" s="753"/>
      <c r="O9" s="30" t="s">
        <v>83</v>
      </c>
      <c r="P9" s="192" t="s">
        <v>167</v>
      </c>
      <c r="Q9" s="192" t="s">
        <v>168</v>
      </c>
      <c r="R9" s="198" t="s">
        <v>169</v>
      </c>
    </row>
    <row r="10" spans="1:20" ht="14.1" customHeight="1">
      <c r="A10" s="154" t="s">
        <v>170</v>
      </c>
      <c r="B10" s="98" t="s">
        <v>171</v>
      </c>
      <c r="C10" s="29"/>
      <c r="D10" s="29"/>
      <c r="E10" s="126" t="str">
        <f>IF(I10="PT",(Sheet1!A23*0.4),(Sheet1!A23))</f>
        <v>Post Doc - 61055</v>
      </c>
      <c r="F10" s="103"/>
      <c r="G10" s="103"/>
      <c r="H10" s="103"/>
      <c r="I10" s="103" t="s">
        <v>166</v>
      </c>
      <c r="J10" s="126" t="e">
        <f t="shared" ref="J10:J14" si="1">E10*R$10</f>
        <v>#VALUE!</v>
      </c>
      <c r="K10" s="127" t="e">
        <f t="shared" si="0"/>
        <v>#VALUE!</v>
      </c>
      <c r="M10" s="7"/>
      <c r="N10" s="753"/>
      <c r="O10" s="32" t="s">
        <v>87</v>
      </c>
      <c r="P10" s="33">
        <v>0.22800000000000001</v>
      </c>
      <c r="Q10" s="33">
        <v>0.23400000000000001</v>
      </c>
      <c r="R10" s="199">
        <v>0.25</v>
      </c>
      <c r="S10" s="6"/>
      <c r="T10" s="6"/>
    </row>
    <row r="11" spans="1:20" ht="14.1" customHeight="1">
      <c r="A11" s="154" t="s">
        <v>172</v>
      </c>
      <c r="B11" s="99" t="s">
        <v>171</v>
      </c>
      <c r="C11" s="31"/>
      <c r="D11" s="31"/>
      <c r="E11" s="126" t="str">
        <f>IF(I11="PT",(Sheet1!A24*0.4),(Sheet1!A24))</f>
        <v>Graduate - 61050</v>
      </c>
      <c r="F11" s="104"/>
      <c r="G11" s="104"/>
      <c r="H11" s="104"/>
      <c r="I11" s="103" t="s">
        <v>166</v>
      </c>
      <c r="J11" s="126" t="e">
        <f t="shared" si="1"/>
        <v>#VALUE!</v>
      </c>
      <c r="K11" s="129" t="e">
        <f t="shared" si="0"/>
        <v>#VALUE!</v>
      </c>
      <c r="M11" s="7"/>
      <c r="N11" s="753"/>
      <c r="O11" s="35" t="s">
        <v>88</v>
      </c>
      <c r="P11" s="36">
        <v>7.6499999999999999E-2</v>
      </c>
      <c r="Q11" s="36">
        <v>7.6499999999999999E-2</v>
      </c>
      <c r="R11" s="200">
        <v>7.6499999999999999E-2</v>
      </c>
    </row>
    <row r="12" spans="1:20" ht="14.1" customHeight="1">
      <c r="A12" s="154" t="s">
        <v>173</v>
      </c>
      <c r="B12" s="98" t="s">
        <v>171</v>
      </c>
      <c r="C12" s="34">
        <v>0</v>
      </c>
      <c r="D12" s="34"/>
      <c r="E12" s="126" t="str">
        <f>IF(I12="PT",(Sheet1!A25*0.4),(Sheet1!A25))</f>
        <v>Undergrad - 61530</v>
      </c>
      <c r="F12" s="105"/>
      <c r="G12" s="105"/>
      <c r="H12" s="105"/>
      <c r="I12" s="103" t="s">
        <v>166</v>
      </c>
      <c r="J12" s="126" t="e">
        <f t="shared" si="1"/>
        <v>#VALUE!</v>
      </c>
      <c r="K12" s="127" t="e">
        <f t="shared" si="0"/>
        <v>#VALUE!</v>
      </c>
      <c r="M12" s="7"/>
      <c r="N12" s="753"/>
      <c r="O12" s="32"/>
      <c r="P12" s="33"/>
      <c r="Q12" s="33"/>
      <c r="R12" s="199"/>
    </row>
    <row r="13" spans="1:20" ht="14.1" customHeight="1">
      <c r="A13" s="154">
        <v>0</v>
      </c>
      <c r="B13" s="98" t="s">
        <v>171</v>
      </c>
      <c r="C13" s="34">
        <v>0</v>
      </c>
      <c r="D13" s="34"/>
      <c r="E13" s="126" t="str">
        <f>IF(I13="PT",(Sheet1!A26*0.4),(Sheet1!A26))</f>
        <v>Other - 61130</v>
      </c>
      <c r="F13" s="105"/>
      <c r="G13" s="105"/>
      <c r="H13" s="105"/>
      <c r="I13" s="103" t="s">
        <v>166</v>
      </c>
      <c r="J13" s="126" t="e">
        <f t="shared" si="1"/>
        <v>#VALUE!</v>
      </c>
      <c r="K13" s="127" t="e">
        <f t="shared" si="0"/>
        <v>#VALUE!</v>
      </c>
      <c r="M13" s="7"/>
      <c r="N13" s="753"/>
      <c r="O13" s="38" t="s">
        <v>89</v>
      </c>
      <c r="P13" s="39">
        <v>0.56999999999999995</v>
      </c>
      <c r="Q13" s="39">
        <v>0.56999999999999995</v>
      </c>
      <c r="R13" s="201">
        <v>0.56999999999999995</v>
      </c>
    </row>
    <row r="14" spans="1:20" ht="14.1" customHeight="1" thickBot="1">
      <c r="A14" s="154" t="s">
        <v>174</v>
      </c>
      <c r="B14" s="98" t="s">
        <v>90</v>
      </c>
      <c r="C14" s="34">
        <v>0</v>
      </c>
      <c r="D14" s="34"/>
      <c r="E14" s="126">
        <f>IF(I14="PT",(Sheet1!A27*0.4),(Sheet1!A27))</f>
        <v>0</v>
      </c>
      <c r="F14" s="105"/>
      <c r="G14" s="105"/>
      <c r="H14" s="105"/>
      <c r="I14" s="103" t="s">
        <v>166</v>
      </c>
      <c r="J14" s="126">
        <f t="shared" si="1"/>
        <v>0</v>
      </c>
      <c r="K14" s="127">
        <f t="shared" si="0"/>
        <v>0</v>
      </c>
      <c r="M14" s="7"/>
      <c r="N14" s="754"/>
      <c r="O14" s="202" t="s">
        <v>91</v>
      </c>
      <c r="P14" s="203">
        <v>0.26</v>
      </c>
      <c r="Q14" s="203">
        <v>0.26</v>
      </c>
      <c r="R14" s="204">
        <v>0.26</v>
      </c>
    </row>
    <row r="15" spans="1:20" ht="14.1" customHeight="1" thickBot="1">
      <c r="A15" s="37" t="s">
        <v>94</v>
      </c>
      <c r="B15" s="746"/>
      <c r="C15" s="747"/>
      <c r="D15" s="747"/>
      <c r="E15" s="747"/>
      <c r="F15" s="747"/>
      <c r="G15" s="747"/>
      <c r="H15" s="747"/>
      <c r="I15" s="747"/>
      <c r="J15" s="747"/>
      <c r="K15" s="748"/>
      <c r="L15" s="83"/>
      <c r="M15" s="7"/>
    </row>
    <row r="16" spans="1:20" ht="14.1" customHeight="1">
      <c r="A16" s="90">
        <v>0</v>
      </c>
      <c r="B16" s="189" t="s">
        <v>175</v>
      </c>
      <c r="C16" s="92"/>
      <c r="D16" s="29"/>
      <c r="E16" s="126">
        <f>A16*C16*((F16+G16+H16)/12)</f>
        <v>0</v>
      </c>
      <c r="F16" s="103"/>
      <c r="G16" s="103"/>
      <c r="H16" s="103"/>
      <c r="I16" s="105"/>
      <c r="J16" s="126">
        <f>E16*R10</f>
        <v>0</v>
      </c>
      <c r="K16" s="126">
        <f>J16+E16</f>
        <v>0</v>
      </c>
      <c r="L16" s="82"/>
      <c r="M16" s="7"/>
      <c r="N16" s="727" t="s">
        <v>176</v>
      </c>
      <c r="O16" s="728"/>
      <c r="P16" s="728"/>
      <c r="Q16" s="728"/>
      <c r="R16" s="729"/>
      <c r="S16" s="61"/>
      <c r="T16" s="61"/>
    </row>
    <row r="17" spans="1:20" ht="14.1" customHeight="1" thickBot="1">
      <c r="A17" s="90">
        <v>0</v>
      </c>
      <c r="B17" s="190" t="s">
        <v>98</v>
      </c>
      <c r="C17" s="92"/>
      <c r="D17" s="29"/>
      <c r="E17" s="126">
        <f t="shared" ref="E17:E19" si="2">A17*C17*((F17+G17+H17)/12)</f>
        <v>0</v>
      </c>
      <c r="F17" s="103"/>
      <c r="G17" s="103"/>
      <c r="H17" s="103"/>
      <c r="I17" s="103"/>
      <c r="J17" s="126">
        <f>E17*R$11</f>
        <v>0</v>
      </c>
      <c r="K17" s="127">
        <f>J17+E17</f>
        <v>0</v>
      </c>
      <c r="L17" s="82"/>
      <c r="M17" s="7"/>
      <c r="N17" s="730"/>
      <c r="O17" s="731"/>
      <c r="P17" s="731"/>
      <c r="Q17" s="731"/>
      <c r="R17" s="732"/>
      <c r="S17" s="61"/>
      <c r="T17" s="61"/>
    </row>
    <row r="18" spans="1:20" s="42" customFormat="1" ht="14.1" customHeight="1">
      <c r="A18" s="91">
        <v>1</v>
      </c>
      <c r="B18" s="191" t="s">
        <v>101</v>
      </c>
      <c r="C18" s="93">
        <v>200000</v>
      </c>
      <c r="D18" s="31" t="s">
        <v>177</v>
      </c>
      <c r="E18" s="126">
        <f>A18*C18*((F18+G18+H18)/12)</f>
        <v>66666.666666666657</v>
      </c>
      <c r="F18" s="104">
        <v>0</v>
      </c>
      <c r="G18" s="104">
        <v>4</v>
      </c>
      <c r="H18" s="104">
        <v>0</v>
      </c>
      <c r="I18" s="106"/>
      <c r="J18" s="128">
        <f>E18*R$11</f>
        <v>5099.9999999999991</v>
      </c>
      <c r="K18" s="129">
        <f>J18+E18</f>
        <v>71766.666666666657</v>
      </c>
      <c r="L18" s="82"/>
      <c r="M18" s="7"/>
      <c r="N18" s="40"/>
      <c r="O18" s="1"/>
      <c r="P18" s="1"/>
      <c r="Q18" s="1"/>
      <c r="R18" s="1"/>
      <c r="S18" s="1"/>
      <c r="T18" s="1"/>
    </row>
    <row r="19" spans="1:20" ht="14.1" customHeight="1">
      <c r="A19" s="90">
        <v>0</v>
      </c>
      <c r="B19" s="190" t="s">
        <v>102</v>
      </c>
      <c r="C19" s="94"/>
      <c r="D19" s="34"/>
      <c r="E19" s="126">
        <f t="shared" si="2"/>
        <v>0</v>
      </c>
      <c r="F19" s="105"/>
      <c r="G19" s="105"/>
      <c r="H19" s="105"/>
      <c r="I19" s="105"/>
      <c r="J19" s="127">
        <f>E19*R10</f>
        <v>0</v>
      </c>
      <c r="K19" s="127">
        <f>J19+E19</f>
        <v>0</v>
      </c>
      <c r="L19" s="82"/>
      <c r="M19" s="7"/>
      <c r="N19" s="43"/>
      <c r="O19" s="44"/>
      <c r="P19" s="40"/>
    </row>
    <row r="20" spans="1:20" ht="14.1" customHeight="1" thickBot="1">
      <c r="A20" s="184"/>
      <c r="B20" s="185"/>
      <c r="C20" s="733" t="s">
        <v>103</v>
      </c>
      <c r="D20" s="734"/>
      <c r="E20" s="187">
        <f>SUM(E9:E19)</f>
        <v>132433.34666666665</v>
      </c>
      <c r="F20" s="183"/>
      <c r="G20" s="186"/>
      <c r="H20" s="735" t="s">
        <v>104</v>
      </c>
      <c r="I20" s="736"/>
      <c r="J20" s="187" t="e">
        <f>SUM(J9:J19)</f>
        <v>#VALUE!</v>
      </c>
      <c r="K20" s="183"/>
      <c r="L20" s="82"/>
      <c r="M20" s="7"/>
      <c r="N20" s="43"/>
      <c r="O20" s="44"/>
      <c r="P20" s="40"/>
    </row>
    <row r="21" spans="1:20" ht="14.1" customHeight="1" thickBot="1">
      <c r="A21" s="2"/>
      <c r="B21" s="3"/>
      <c r="C21" s="3"/>
      <c r="D21" s="3"/>
      <c r="E21" s="3"/>
      <c r="F21" s="3"/>
      <c r="G21" s="3"/>
      <c r="H21" s="3"/>
      <c r="I21" s="45"/>
      <c r="J21" s="45"/>
      <c r="K21" s="46" t="s">
        <v>105</v>
      </c>
      <c r="L21" s="125" t="e">
        <f>SUM(K9:K19)</f>
        <v>#VALUE!</v>
      </c>
      <c r="M21" s="41"/>
      <c r="N21" s="718" t="s">
        <v>106</v>
      </c>
      <c r="O21" s="719"/>
      <c r="P21" s="719"/>
      <c r="Q21" s="719"/>
      <c r="R21" s="719"/>
      <c r="S21" s="719"/>
      <c r="T21" s="720"/>
    </row>
    <row r="22" spans="1:20" ht="14.1" customHeight="1">
      <c r="A22" s="738" t="s">
        <v>107</v>
      </c>
      <c r="B22" s="690"/>
      <c r="C22" s="690"/>
      <c r="D22" s="690"/>
      <c r="E22" s="690"/>
      <c r="F22" s="690"/>
      <c r="G22" s="690"/>
      <c r="H22" s="690"/>
      <c r="I22" s="690"/>
      <c r="J22" s="690"/>
      <c r="K22" s="47"/>
      <c r="M22" s="41"/>
      <c r="N22" s="721"/>
      <c r="O22" s="722"/>
      <c r="P22" s="722"/>
      <c r="Q22" s="722"/>
      <c r="R22" s="722"/>
      <c r="S22" s="722"/>
      <c r="T22" s="723"/>
    </row>
    <row r="23" spans="1:20" ht="14.1" customHeight="1" thickBot="1">
      <c r="A23" s="50" t="s">
        <v>108</v>
      </c>
      <c r="B23" s="761"/>
      <c r="C23" s="762"/>
      <c r="D23" s="762"/>
      <c r="E23" s="762"/>
      <c r="F23" s="762"/>
      <c r="G23" s="763"/>
      <c r="H23" s="697">
        <v>0</v>
      </c>
      <c r="I23" s="698"/>
      <c r="J23" s="4"/>
      <c r="K23" s="51"/>
      <c r="M23" s="7"/>
      <c r="N23" s="721"/>
      <c r="O23" s="722"/>
      <c r="P23" s="722"/>
      <c r="Q23" s="722"/>
      <c r="R23" s="722"/>
      <c r="S23" s="722"/>
      <c r="T23" s="723"/>
    </row>
    <row r="24" spans="1:20" ht="14.1" customHeight="1" thickBot="1">
      <c r="A24" s="53" t="s">
        <v>108</v>
      </c>
      <c r="B24" s="758"/>
      <c r="C24" s="759"/>
      <c r="D24" s="759"/>
      <c r="E24" s="759"/>
      <c r="F24" s="759"/>
      <c r="G24" s="760"/>
      <c r="H24" s="703">
        <v>0</v>
      </c>
      <c r="I24" s="704"/>
      <c r="J24" s="54"/>
      <c r="K24" s="78" t="s">
        <v>109</v>
      </c>
      <c r="L24" s="89">
        <f>SUM(H23:H24)</f>
        <v>0</v>
      </c>
      <c r="M24" s="47"/>
      <c r="N24" s="721"/>
      <c r="O24" s="722"/>
      <c r="P24" s="722"/>
      <c r="Q24" s="722"/>
      <c r="R24" s="722"/>
      <c r="S24" s="722"/>
      <c r="T24" s="723"/>
    </row>
    <row r="25" spans="1:20" ht="14.1" customHeight="1">
      <c r="A25" s="739" t="s">
        <v>178</v>
      </c>
      <c r="B25" s="740"/>
      <c r="C25" s="740"/>
      <c r="D25" s="740"/>
      <c r="E25" s="740"/>
      <c r="F25" s="740"/>
      <c r="G25" s="740"/>
      <c r="H25" s="740"/>
      <c r="I25" s="740"/>
      <c r="J25" s="740"/>
      <c r="K25" s="4"/>
      <c r="M25" s="49"/>
      <c r="N25" s="721"/>
      <c r="O25" s="722"/>
      <c r="P25" s="722"/>
      <c r="Q25" s="722"/>
      <c r="R25" s="722"/>
      <c r="S25" s="722"/>
      <c r="T25" s="723"/>
    </row>
    <row r="26" spans="1:20" ht="14.1" customHeight="1">
      <c r="A26" s="56" t="s">
        <v>179</v>
      </c>
      <c r="B26" s="764"/>
      <c r="C26" s="695"/>
      <c r="D26" s="695"/>
      <c r="E26" s="695"/>
      <c r="F26" s="695"/>
      <c r="G26" s="696"/>
      <c r="H26" s="697">
        <v>0</v>
      </c>
      <c r="I26" s="698"/>
      <c r="J26" s="57"/>
      <c r="K26" s="57"/>
      <c r="M26" s="48"/>
      <c r="N26" s="721"/>
      <c r="O26" s="722"/>
      <c r="P26" s="722"/>
      <c r="Q26" s="722"/>
      <c r="R26" s="722"/>
      <c r="S26" s="722"/>
      <c r="T26" s="723"/>
    </row>
    <row r="27" spans="1:20" ht="14.1" customHeight="1" thickBot="1">
      <c r="A27" s="58" t="s">
        <v>112</v>
      </c>
      <c r="B27" s="764"/>
      <c r="C27" s="695"/>
      <c r="D27" s="695"/>
      <c r="E27" s="695"/>
      <c r="F27" s="695"/>
      <c r="G27" s="696"/>
      <c r="H27" s="697">
        <v>0</v>
      </c>
      <c r="I27" s="698"/>
      <c r="J27" s="57"/>
      <c r="K27" s="57"/>
      <c r="L27" s="52"/>
      <c r="M27" s="41"/>
      <c r="N27" s="721"/>
      <c r="O27" s="722"/>
      <c r="P27" s="722"/>
      <c r="Q27" s="722"/>
      <c r="R27" s="722"/>
      <c r="S27" s="722"/>
      <c r="T27" s="723"/>
    </row>
    <row r="28" spans="1:20" ht="13.5" customHeight="1" thickBot="1">
      <c r="A28" s="188" t="s">
        <v>113</v>
      </c>
      <c r="B28" s="700"/>
      <c r="C28" s="701"/>
      <c r="D28" s="701"/>
      <c r="E28" s="701"/>
      <c r="F28" s="701"/>
      <c r="G28" s="702"/>
      <c r="H28" s="703">
        <v>0</v>
      </c>
      <c r="I28" s="704"/>
      <c r="J28" s="59"/>
      <c r="K28" s="59" t="s">
        <v>114</v>
      </c>
      <c r="L28" s="123">
        <f>SUM(H26:H28)</f>
        <v>0</v>
      </c>
      <c r="M28" s="52"/>
      <c r="N28" s="724"/>
      <c r="O28" s="725"/>
      <c r="P28" s="725"/>
      <c r="Q28" s="725"/>
      <c r="R28" s="725"/>
      <c r="S28" s="725"/>
      <c r="T28" s="726"/>
    </row>
    <row r="29" spans="1:20" ht="13.5" customHeight="1">
      <c r="A29" s="738" t="s">
        <v>115</v>
      </c>
      <c r="B29" s="690"/>
      <c r="C29" s="690"/>
      <c r="D29" s="690"/>
      <c r="E29" s="690"/>
      <c r="F29" s="690"/>
      <c r="G29" s="690"/>
      <c r="H29" s="690"/>
      <c r="I29" s="690"/>
      <c r="J29" s="690"/>
      <c r="K29" s="55"/>
      <c r="M29" s="52"/>
      <c r="N29" s="52"/>
    </row>
    <row r="30" spans="1:20" ht="14.1" customHeight="1">
      <c r="A30" s="116" t="s">
        <v>116</v>
      </c>
      <c r="B30" s="691" t="s">
        <v>180</v>
      </c>
      <c r="C30" s="692"/>
      <c r="D30" s="692"/>
      <c r="E30" s="692"/>
      <c r="F30" s="692"/>
      <c r="G30" s="693"/>
      <c r="H30" s="697">
        <v>0</v>
      </c>
      <c r="I30" s="698"/>
      <c r="J30" s="55"/>
      <c r="K30" s="55"/>
      <c r="M30" s="41"/>
      <c r="N30" s="1"/>
    </row>
    <row r="31" spans="1:20" ht="14.1" customHeight="1">
      <c r="A31" s="100" t="s">
        <v>126</v>
      </c>
      <c r="B31" s="694"/>
      <c r="C31" s="695"/>
      <c r="D31" s="695"/>
      <c r="E31" s="695"/>
      <c r="F31" s="695"/>
      <c r="G31" s="696"/>
      <c r="H31" s="697">
        <v>0</v>
      </c>
      <c r="I31" s="698"/>
      <c r="J31" s="55"/>
      <c r="K31" s="55"/>
      <c r="M31" s="60"/>
    </row>
    <row r="32" spans="1:20" ht="14.1" customHeight="1">
      <c r="A32" s="100" t="s">
        <v>181</v>
      </c>
      <c r="B32" s="694"/>
      <c r="C32" s="695"/>
      <c r="D32" s="695"/>
      <c r="E32" s="695"/>
      <c r="F32" s="695"/>
      <c r="G32" s="696"/>
      <c r="H32" s="697">
        <v>0</v>
      </c>
      <c r="I32" s="698"/>
      <c r="J32" s="55"/>
      <c r="K32" s="55"/>
      <c r="L32" s="55"/>
      <c r="M32" s="60"/>
    </row>
    <row r="33" spans="1:30" ht="14.1" customHeight="1" thickBot="1">
      <c r="A33" s="100" t="s">
        <v>123</v>
      </c>
      <c r="B33" s="694"/>
      <c r="C33" s="695"/>
      <c r="D33" s="695"/>
      <c r="E33" s="695"/>
      <c r="F33" s="695"/>
      <c r="G33" s="696"/>
      <c r="H33" s="697">
        <v>0</v>
      </c>
      <c r="I33" s="698"/>
      <c r="J33" s="55"/>
      <c r="K33" s="55"/>
      <c r="L33" s="55"/>
      <c r="M33" s="60"/>
      <c r="N33" s="65"/>
    </row>
    <row r="34" spans="1:30" ht="14.1" hidden="1" customHeight="1" outlineLevel="1">
      <c r="A34" s="100" t="s">
        <v>121</v>
      </c>
      <c r="B34" s="699"/>
      <c r="C34" s="699"/>
      <c r="D34" s="699"/>
      <c r="E34" s="699"/>
      <c r="F34" s="699"/>
      <c r="G34" s="699"/>
      <c r="H34" s="687">
        <v>0</v>
      </c>
      <c r="I34" s="687"/>
      <c r="J34" s="55"/>
      <c r="K34" s="55"/>
      <c r="L34" s="55"/>
      <c r="M34" s="52"/>
      <c r="N34" s="1"/>
    </row>
    <row r="35" spans="1:30" ht="14.1" hidden="1" customHeight="1" outlineLevel="1">
      <c r="A35" s="100" t="s">
        <v>122</v>
      </c>
      <c r="B35" s="699"/>
      <c r="C35" s="699"/>
      <c r="D35" s="699"/>
      <c r="E35" s="699"/>
      <c r="F35" s="699"/>
      <c r="G35" s="699"/>
      <c r="H35" s="687">
        <v>0</v>
      </c>
      <c r="I35" s="687"/>
      <c r="J35" s="55"/>
      <c r="K35" s="55"/>
      <c r="L35" s="55"/>
      <c r="M35" s="52"/>
      <c r="N35" s="1"/>
    </row>
    <row r="36" spans="1:30" ht="14.1" hidden="1" customHeight="1" outlineLevel="1">
      <c r="A36" s="100" t="s">
        <v>123</v>
      </c>
      <c r="B36" s="699"/>
      <c r="C36" s="699"/>
      <c r="D36" s="699"/>
      <c r="E36" s="699"/>
      <c r="F36" s="699"/>
      <c r="G36" s="699"/>
      <c r="H36" s="687">
        <v>0</v>
      </c>
      <c r="I36" s="687"/>
      <c r="J36" s="55"/>
      <c r="K36" s="55"/>
      <c r="L36" s="55"/>
      <c r="M36" s="1"/>
      <c r="N36" s="1"/>
    </row>
    <row r="37" spans="1:30" ht="14.1" hidden="1" customHeight="1" outlineLevel="1">
      <c r="A37" s="100" t="s">
        <v>119</v>
      </c>
      <c r="B37" s="699"/>
      <c r="C37" s="699"/>
      <c r="D37" s="699"/>
      <c r="E37" s="699"/>
      <c r="F37" s="699"/>
      <c r="G37" s="699"/>
      <c r="H37" s="687">
        <v>0</v>
      </c>
      <c r="I37" s="687"/>
      <c r="J37" s="55"/>
      <c r="K37" s="55"/>
      <c r="L37" s="55"/>
      <c r="M37" s="52"/>
      <c r="N37" s="1"/>
    </row>
    <row r="38" spans="1:30" ht="14.1" hidden="1" customHeight="1" outlineLevel="1" thickBot="1">
      <c r="A38" s="100" t="s">
        <v>124</v>
      </c>
      <c r="B38" s="699"/>
      <c r="C38" s="699"/>
      <c r="D38" s="699"/>
      <c r="E38" s="699"/>
      <c r="F38" s="699"/>
      <c r="G38" s="699"/>
      <c r="H38" s="687">
        <v>0</v>
      </c>
      <c r="I38" s="687"/>
      <c r="J38" s="55"/>
      <c r="K38" s="55"/>
      <c r="L38" s="55"/>
      <c r="M38" s="1"/>
      <c r="N38" s="1"/>
    </row>
    <row r="39" spans="1:30" ht="14.1" customHeight="1" collapsed="1" thickBot="1">
      <c r="A39" s="100" t="s">
        <v>118</v>
      </c>
      <c r="B39" s="700"/>
      <c r="C39" s="701"/>
      <c r="D39" s="701"/>
      <c r="E39" s="701"/>
      <c r="F39" s="701"/>
      <c r="G39" s="702"/>
      <c r="H39" s="703">
        <v>0</v>
      </c>
      <c r="I39" s="704"/>
      <c r="J39" s="62"/>
      <c r="K39" s="62" t="s">
        <v>115</v>
      </c>
      <c r="L39" s="124">
        <f>SUM(H30:H39)</f>
        <v>0</v>
      </c>
      <c r="M39" s="52"/>
      <c r="N39" s="1"/>
    </row>
    <row r="40" spans="1:30" s="10" customFormat="1" ht="14.1" customHeight="1">
      <c r="A40" s="688" t="s">
        <v>127</v>
      </c>
      <c r="B40" s="689"/>
      <c r="C40" s="689"/>
      <c r="D40" s="689"/>
      <c r="E40" s="689"/>
      <c r="F40" s="689"/>
      <c r="G40" s="689"/>
      <c r="H40" s="689"/>
      <c r="I40" s="689"/>
      <c r="J40" s="690"/>
      <c r="K40" s="49"/>
      <c r="L40" s="1"/>
      <c r="M40" s="1"/>
      <c r="N40" s="52"/>
      <c r="O40" s="1"/>
      <c r="P40" s="1"/>
      <c r="Q40" s="1"/>
      <c r="R40" s="1"/>
      <c r="S40" s="1"/>
      <c r="T40" s="1"/>
      <c r="U40" s="1"/>
      <c r="V40" s="1"/>
      <c r="W40" s="1"/>
      <c r="X40" s="1"/>
      <c r="Y40" s="1"/>
      <c r="Z40" s="1"/>
      <c r="AA40" s="1"/>
      <c r="AB40" s="1"/>
      <c r="AC40" s="1"/>
      <c r="AD40" s="1"/>
    </row>
    <row r="41" spans="1:30" ht="14.1" customHeight="1" thickBot="1">
      <c r="A41" s="63"/>
      <c r="B41" s="768" t="s">
        <v>182</v>
      </c>
      <c r="C41" s="768"/>
      <c r="D41" s="21"/>
      <c r="E41" s="5"/>
      <c r="F41" s="5"/>
      <c r="G41" s="773" t="s">
        <v>183</v>
      </c>
      <c r="H41" s="773"/>
      <c r="I41" s="773"/>
      <c r="J41" s="773"/>
      <c r="K41" s="49"/>
      <c r="M41" s="41"/>
      <c r="N41" s="1"/>
    </row>
    <row r="42" spans="1:30" ht="14.1" customHeight="1" thickBot="1">
      <c r="A42" s="2"/>
      <c r="B42" s="771">
        <v>0</v>
      </c>
      <c r="C42" s="772"/>
      <c r="D42" s="88"/>
      <c r="E42" s="3"/>
      <c r="F42" s="3"/>
      <c r="G42" s="3"/>
      <c r="H42" s="771">
        <v>0</v>
      </c>
      <c r="I42" s="772"/>
      <c r="J42" s="64"/>
      <c r="K42" s="59" t="s">
        <v>130</v>
      </c>
      <c r="L42" s="124">
        <f>B42+H42</f>
        <v>0</v>
      </c>
      <c r="M42" s="52"/>
      <c r="N42" s="1"/>
    </row>
    <row r="43" spans="1:30" ht="14.1" customHeight="1">
      <c r="A43" s="765" t="s">
        <v>184</v>
      </c>
      <c r="B43" s="766"/>
      <c r="C43" s="766"/>
      <c r="D43" s="766"/>
      <c r="E43" s="766"/>
      <c r="F43" s="766"/>
      <c r="G43" s="766"/>
      <c r="H43" s="767"/>
      <c r="I43" s="767"/>
      <c r="J43" s="766"/>
      <c r="K43" s="66"/>
      <c r="M43" s="1"/>
      <c r="N43" s="1"/>
    </row>
    <row r="44" spans="1:30">
      <c r="A44" s="181" t="s">
        <v>132</v>
      </c>
      <c r="B44" s="694"/>
      <c r="C44" s="695"/>
      <c r="D44" s="695"/>
      <c r="E44" s="695"/>
      <c r="F44" s="695"/>
      <c r="G44" s="696"/>
      <c r="H44" s="769">
        <v>0</v>
      </c>
      <c r="I44" s="770"/>
      <c r="J44" s="49"/>
      <c r="K44" s="4"/>
      <c r="M44" s="1"/>
      <c r="N44" s="52"/>
    </row>
    <row r="45" spans="1:30" s="10" customFormat="1" ht="15.75" thickBot="1">
      <c r="A45" s="182" t="s">
        <v>133</v>
      </c>
      <c r="B45" s="694"/>
      <c r="C45" s="695"/>
      <c r="D45" s="695"/>
      <c r="E45" s="695"/>
      <c r="F45" s="695"/>
      <c r="G45" s="696"/>
      <c r="H45" s="769">
        <v>0</v>
      </c>
      <c r="I45" s="770"/>
      <c r="J45" s="49"/>
      <c r="K45" s="4"/>
      <c r="L45" s="52"/>
      <c r="M45" s="1"/>
      <c r="N45" s="52"/>
      <c r="O45" s="1"/>
      <c r="P45" s="1"/>
      <c r="Q45" s="1"/>
      <c r="R45" s="1"/>
      <c r="S45" s="1"/>
      <c r="T45" s="1"/>
      <c r="U45" s="1"/>
      <c r="V45" s="1"/>
      <c r="W45" s="1"/>
      <c r="X45" s="1"/>
      <c r="Y45" s="1"/>
      <c r="Z45" s="1"/>
      <c r="AA45" s="1"/>
      <c r="AB45" s="1"/>
      <c r="AC45" s="1"/>
      <c r="AD45" s="1"/>
    </row>
    <row r="46" spans="1:30" s="10" customFormat="1" ht="15.75" thickBot="1">
      <c r="A46" s="700"/>
      <c r="B46" s="701"/>
      <c r="C46" s="701"/>
      <c r="D46" s="701"/>
      <c r="E46" s="9"/>
      <c r="F46" s="9"/>
      <c r="G46" s="9"/>
      <c r="H46" s="101" t="s">
        <v>134</v>
      </c>
      <c r="I46" s="97">
        <v>0</v>
      </c>
      <c r="J46" s="59"/>
      <c r="K46" s="59" t="s">
        <v>135</v>
      </c>
      <c r="L46" s="123">
        <f>H44*I46+H45</f>
        <v>0</v>
      </c>
      <c r="M46" s="71"/>
      <c r="N46" s="52"/>
      <c r="O46" s="1"/>
      <c r="P46" s="1"/>
      <c r="Q46" s="1"/>
      <c r="R46" s="1"/>
      <c r="S46" s="1"/>
      <c r="T46" s="1"/>
      <c r="U46" s="1"/>
      <c r="V46" s="1"/>
      <c r="W46" s="1"/>
      <c r="X46" s="1"/>
      <c r="Y46" s="1"/>
      <c r="Z46" s="1"/>
      <c r="AA46" s="1"/>
      <c r="AB46" s="1"/>
      <c r="AC46" s="1"/>
      <c r="AD46" s="1"/>
    </row>
    <row r="47" spans="1:30" ht="30">
      <c r="A47" s="797" t="s">
        <v>136</v>
      </c>
      <c r="B47" s="798"/>
      <c r="C47" s="798"/>
      <c r="D47" s="798"/>
      <c r="E47" s="798"/>
      <c r="F47" s="798"/>
      <c r="G47" s="798"/>
      <c r="H47" s="152" t="s">
        <v>137</v>
      </c>
      <c r="I47" s="80" t="s">
        <v>138</v>
      </c>
      <c r="J47" s="79" t="s">
        <v>11</v>
      </c>
      <c r="K47" s="178" t="s">
        <v>139</v>
      </c>
      <c r="L47" s="67"/>
      <c r="M47" s="1"/>
      <c r="N47" s="5"/>
    </row>
    <row r="48" spans="1:30">
      <c r="A48" s="68" t="s">
        <v>185</v>
      </c>
      <c r="B48" s="755"/>
      <c r="C48" s="756"/>
      <c r="D48" s="756"/>
      <c r="E48" s="756"/>
      <c r="F48" s="756"/>
      <c r="G48" s="757"/>
      <c r="H48" s="153">
        <v>0</v>
      </c>
      <c r="I48" s="95">
        <v>0</v>
      </c>
      <c r="J48" s="69">
        <f>SUM(H48:I48)</f>
        <v>0</v>
      </c>
      <c r="K48" s="193">
        <v>0</v>
      </c>
      <c r="L48" s="52"/>
      <c r="M48" s="52"/>
      <c r="N48" s="1"/>
    </row>
    <row r="49" spans="1:14">
      <c r="A49" s="68" t="s">
        <v>186</v>
      </c>
      <c r="B49" s="755"/>
      <c r="C49" s="756"/>
      <c r="D49" s="756"/>
      <c r="E49" s="756"/>
      <c r="F49" s="756"/>
      <c r="G49" s="757"/>
      <c r="H49" s="153">
        <v>0</v>
      </c>
      <c r="I49" s="95">
        <v>0</v>
      </c>
      <c r="J49" s="69">
        <f t="shared" ref="J49" si="3">SUM(H49:I49)</f>
        <v>0</v>
      </c>
      <c r="K49" s="193">
        <v>0</v>
      </c>
      <c r="L49" s="52"/>
      <c r="M49" s="1"/>
    </row>
    <row r="50" spans="1:14">
      <c r="A50" s="70" t="s">
        <v>187</v>
      </c>
      <c r="B50" s="755"/>
      <c r="C50" s="756"/>
      <c r="D50" s="756"/>
      <c r="E50" s="756"/>
      <c r="F50" s="756"/>
      <c r="G50" s="757"/>
      <c r="H50" s="153">
        <v>0</v>
      </c>
      <c r="I50" s="96">
        <v>0</v>
      </c>
      <c r="J50" s="69">
        <f>SUM(H50:I50)</f>
        <v>0</v>
      </c>
      <c r="K50" s="193">
        <v>0</v>
      </c>
      <c r="L50" s="52"/>
      <c r="M50" s="52"/>
    </row>
    <row r="51" spans="1:14" ht="15.75" thickBot="1">
      <c r="A51" s="70" t="s">
        <v>188</v>
      </c>
      <c r="B51" s="755"/>
      <c r="C51" s="756"/>
      <c r="D51" s="756"/>
      <c r="E51" s="756"/>
      <c r="F51" s="756"/>
      <c r="G51" s="757"/>
      <c r="H51" s="153">
        <v>0</v>
      </c>
      <c r="I51" s="96">
        <v>0</v>
      </c>
      <c r="J51" s="69">
        <f>SUM(H51:I51)</f>
        <v>0</v>
      </c>
      <c r="K51" s="193">
        <v>0</v>
      </c>
      <c r="L51" s="8"/>
      <c r="M51" s="52"/>
    </row>
    <row r="52" spans="1:14" ht="15.75" thickBot="1">
      <c r="A52" s="85"/>
      <c r="B52" s="86"/>
      <c r="C52" s="86"/>
      <c r="D52" s="84"/>
      <c r="E52" s="9"/>
      <c r="F52" s="9"/>
      <c r="G52" s="87"/>
      <c r="H52" s="102"/>
      <c r="I52" s="102"/>
      <c r="J52" s="84"/>
      <c r="K52" s="72" t="s">
        <v>143</v>
      </c>
      <c r="L52" s="118">
        <f>SUM(J48:J51)</f>
        <v>0</v>
      </c>
      <c r="M52" s="11"/>
    </row>
    <row r="53" spans="1:14" ht="14.1" customHeight="1" thickBot="1">
      <c r="A53" s="47"/>
      <c r="B53" s="111"/>
      <c r="C53" s="111"/>
      <c r="E53" s="5"/>
      <c r="F53" s="5"/>
      <c r="G53" s="112"/>
      <c r="H53" s="73"/>
      <c r="I53" s="73"/>
      <c r="J53" s="73"/>
      <c r="K53" s="73"/>
      <c r="L53" s="74"/>
      <c r="M53" s="52"/>
    </row>
    <row r="54" spans="1:14" ht="14.1" customHeight="1" thickBot="1">
      <c r="A54" s="783" t="s">
        <v>189</v>
      </c>
      <c r="B54" s="783"/>
      <c r="C54" s="783"/>
      <c r="D54" s="149"/>
      <c r="E54" s="3"/>
      <c r="F54" s="3"/>
      <c r="G54" s="150"/>
      <c r="H54" s="151"/>
      <c r="J54" s="73"/>
      <c r="K54" s="75" t="s">
        <v>145</v>
      </c>
      <c r="L54" s="122" t="e">
        <f>L21+L24+L28+L39+L42+L46+L52</f>
        <v>#VALUE!</v>
      </c>
      <c r="M54" s="1"/>
    </row>
    <row r="55" spans="1:14" ht="14.1" customHeight="1" thickBot="1">
      <c r="A55" s="146" t="s">
        <v>190</v>
      </c>
      <c r="B55" s="796" t="s">
        <v>191</v>
      </c>
      <c r="C55" s="796"/>
      <c r="D55" s="147" t="s">
        <v>192</v>
      </c>
      <c r="E55" s="790" t="s">
        <v>193</v>
      </c>
      <c r="F55" s="791"/>
      <c r="G55" s="792"/>
      <c r="H55" s="148" t="s">
        <v>194</v>
      </c>
      <c r="I55" s="108"/>
      <c r="J55" s="52"/>
      <c r="K55" s="52"/>
      <c r="L55" s="52"/>
      <c r="M55" s="11"/>
    </row>
    <row r="56" spans="1:14" ht="14.1" customHeight="1" thickBot="1">
      <c r="A56" s="131" t="s">
        <v>195</v>
      </c>
      <c r="B56" s="714" t="s">
        <v>196</v>
      </c>
      <c r="C56" s="714"/>
      <c r="D56" s="113">
        <v>0</v>
      </c>
      <c r="E56" s="794" t="s">
        <v>197</v>
      </c>
      <c r="F56" s="794"/>
      <c r="G56" s="795"/>
      <c r="H56" s="134"/>
      <c r="I56" s="108"/>
      <c r="K56" s="130" t="s">
        <v>149</v>
      </c>
      <c r="L56" s="120">
        <f>IF(K56="On-Campus", R13,IF(K56="Off-Campus",R14))</f>
        <v>0.56999999999999995</v>
      </c>
      <c r="M56" s="1"/>
    </row>
    <row r="57" spans="1:14" ht="14.1" customHeight="1" thickBot="1">
      <c r="A57" s="117">
        <v>1000</v>
      </c>
      <c r="B57" s="714" t="s">
        <v>198</v>
      </c>
      <c r="C57" s="714"/>
      <c r="D57" s="113">
        <v>0</v>
      </c>
      <c r="E57" s="715" t="s">
        <v>199</v>
      </c>
      <c r="F57" s="715"/>
      <c r="G57" s="715"/>
      <c r="H57" s="197">
        <f>(IF(D9="Y",((C9/8*F9)+(C9/8*G9)+(C9/12*H9))-((16441.67*F9)+(16441.67*G9)+(16025*H9)),(0)))*(1+R10)</f>
        <v>42791.650000000009</v>
      </c>
      <c r="I57" s="108"/>
      <c r="M57" s="1"/>
      <c r="N57" s="1"/>
    </row>
    <row r="58" spans="1:14" ht="14.1" customHeight="1" thickBot="1">
      <c r="B58" s="716"/>
      <c r="C58" s="717"/>
      <c r="D58" s="114">
        <v>0</v>
      </c>
      <c r="E58" s="793" t="s">
        <v>200</v>
      </c>
      <c r="F58" s="793"/>
      <c r="G58" s="793"/>
      <c r="H58" s="135"/>
      <c r="I58" s="108"/>
      <c r="J58" s="73"/>
      <c r="K58" s="75" t="s">
        <v>201</v>
      </c>
      <c r="L58" s="121" t="e">
        <f>D61*L56</f>
        <v>#VALUE!</v>
      </c>
      <c r="M58" s="1"/>
    </row>
    <row r="59" spans="1:14" ht="14.1" customHeight="1" thickBot="1">
      <c r="A59" s="180" t="s">
        <v>202</v>
      </c>
      <c r="B59" s="787"/>
      <c r="C59" s="788"/>
      <c r="D59" s="115">
        <v>0</v>
      </c>
      <c r="E59" s="789" t="s">
        <v>200</v>
      </c>
      <c r="F59" s="789"/>
      <c r="G59" s="789"/>
      <c r="H59" s="136"/>
      <c r="M59" s="1"/>
    </row>
    <row r="60" spans="1:14" ht="14.1" customHeight="1" thickBot="1">
      <c r="A60" s="179" t="e">
        <f>D61*0.57-L58</f>
        <v>#VALUE!</v>
      </c>
      <c r="B60" s="139"/>
      <c r="C60" s="140"/>
      <c r="D60" s="141"/>
      <c r="E60" s="142"/>
      <c r="F60" s="142"/>
      <c r="G60" s="140"/>
      <c r="H60" s="143"/>
      <c r="M60" s="1"/>
    </row>
    <row r="61" spans="1:14" ht="14.1" customHeight="1" thickBot="1">
      <c r="A61" s="137"/>
      <c r="B61" s="110" t="s">
        <v>152</v>
      </c>
      <c r="C61" s="107" t="s">
        <v>153</v>
      </c>
      <c r="D61" s="785" t="e">
        <f>IF(C61="MTDC",(L21+L24-H30+L39+L42+IF(K48&gt;24999,0,IF(K48&lt;25000,(IF(J48+K48&gt;24999,(25000-K48),IF(J48+K48&lt;25000,J48)))))+IF(K49&gt;24999,0,IF(K49&lt;25000,(IF(J49+K49&gt;24999,(25000-K49),IF(J49+K49&lt;25000,J49)))))+IF(K50&gt;24999,0,IF(K50&lt;25000,(IF(J50+K50&gt;24999,(25000-K50),IF(J50+K50&lt;25000,J50)))))+IF(K51&gt;24999,0,IF(K51&lt;25000,(IF(J51+K51&gt;24999,(25000-K51),IF(J51+K51&lt;25000,J51)))))),IF(C61="TDC",L54))</f>
        <v>#VALUE!</v>
      </c>
      <c r="E61" s="786"/>
      <c r="F61" s="194"/>
      <c r="G61" s="140"/>
      <c r="H61" s="143"/>
      <c r="K61" s="109" t="s">
        <v>160</v>
      </c>
      <c r="L61" s="119" t="e">
        <f>L54+L58</f>
        <v>#VALUE!</v>
      </c>
      <c r="M61" s="42"/>
    </row>
    <row r="62" spans="1:14" ht="14.1" customHeight="1" thickBot="1">
      <c r="A62" s="138"/>
      <c r="B62" s="784" t="s">
        <v>203</v>
      </c>
      <c r="C62" s="784"/>
      <c r="D62" s="784"/>
      <c r="E62" s="784"/>
      <c r="F62" s="195"/>
      <c r="G62" s="144"/>
      <c r="H62" s="145"/>
      <c r="M62" s="42"/>
    </row>
    <row r="63" spans="1:14" ht="14.1" customHeight="1" thickBot="1">
      <c r="B63" s="132"/>
      <c r="C63" s="132"/>
      <c r="D63" s="132"/>
      <c r="E63" s="132"/>
      <c r="F63" s="132"/>
      <c r="M63" s="42"/>
    </row>
    <row r="64" spans="1:14" ht="15.75" thickBot="1">
      <c r="A64" s="774" t="s">
        <v>204</v>
      </c>
      <c r="B64" s="775"/>
      <c r="C64" s="776"/>
      <c r="D64" s="777" t="s">
        <v>205</v>
      </c>
      <c r="E64" s="778"/>
      <c r="F64" s="778"/>
      <c r="G64" s="778"/>
      <c r="H64" s="779"/>
      <c r="I64" s="780" t="s">
        <v>206</v>
      </c>
      <c r="J64" s="781"/>
      <c r="K64" s="781"/>
      <c r="L64" s="782"/>
      <c r="M64" s="42"/>
    </row>
    <row r="65" spans="1:14" ht="15.75" thickBot="1">
      <c r="A65" s="133" t="s">
        <v>207</v>
      </c>
      <c r="B65" s="705" t="s">
        <v>208</v>
      </c>
      <c r="C65" s="706"/>
      <c r="D65" s="707"/>
      <c r="E65" s="708" t="s">
        <v>209</v>
      </c>
      <c r="F65" s="709"/>
      <c r="G65" s="709"/>
      <c r="H65" s="710"/>
      <c r="I65" s="711" t="s">
        <v>210</v>
      </c>
      <c r="J65" s="712"/>
      <c r="K65" s="712"/>
      <c r="L65" s="713"/>
      <c r="M65" s="42"/>
    </row>
    <row r="66" spans="1:14">
      <c r="M66" s="1"/>
      <c r="N66" s="1"/>
    </row>
    <row r="67" spans="1:14">
      <c r="M67" s="42"/>
    </row>
    <row r="68" spans="1:14">
      <c r="M68" s="42"/>
    </row>
    <row r="69" spans="1:14">
      <c r="M69" s="42"/>
    </row>
    <row r="70" spans="1:14">
      <c r="M70" s="42"/>
    </row>
    <row r="71" spans="1:14">
      <c r="M71" s="42"/>
    </row>
    <row r="72" spans="1:14">
      <c r="M72" s="42"/>
    </row>
    <row r="73" spans="1:14">
      <c r="M73" s="42"/>
    </row>
    <row r="74" spans="1:14">
      <c r="M74" s="42"/>
    </row>
    <row r="75" spans="1:14">
      <c r="K75" s="76"/>
      <c r="L75" s="11"/>
      <c r="M75" s="42"/>
    </row>
    <row r="76" spans="1:14">
      <c r="M76" s="42"/>
    </row>
    <row r="77" spans="1:14">
      <c r="M77" s="42"/>
    </row>
    <row r="78" spans="1:14">
      <c r="M78" s="42"/>
    </row>
    <row r="79" spans="1:14">
      <c r="M79" s="42"/>
    </row>
    <row r="80" spans="1:14">
      <c r="M80" s="42"/>
    </row>
    <row r="81" spans="13:13">
      <c r="M81" s="42"/>
    </row>
    <row r="82" spans="13:13">
      <c r="M82" s="42"/>
    </row>
    <row r="83" spans="13:13">
      <c r="M83" s="42"/>
    </row>
    <row r="84" spans="13:13">
      <c r="M84" s="42"/>
    </row>
    <row r="85" spans="13:13">
      <c r="M85" s="42"/>
    </row>
    <row r="86" spans="13:13">
      <c r="M86" s="42"/>
    </row>
    <row r="87" spans="13:13">
      <c r="M87" s="42"/>
    </row>
    <row r="88" spans="13:13">
      <c r="M88" s="42"/>
    </row>
    <row r="89" spans="13:13">
      <c r="M89" s="42"/>
    </row>
    <row r="90" spans="13:13">
      <c r="M90" s="42"/>
    </row>
    <row r="91" spans="13:13">
      <c r="M91" s="42"/>
    </row>
    <row r="92" spans="13:13">
      <c r="M92" s="42"/>
    </row>
    <row r="93" spans="13:13">
      <c r="M93" s="42"/>
    </row>
    <row r="94" spans="13:13">
      <c r="M94" s="42"/>
    </row>
    <row r="95" spans="13:13">
      <c r="M95" s="42"/>
    </row>
    <row r="96" spans="13:13">
      <c r="M96" s="42"/>
    </row>
    <row r="97" spans="13:13">
      <c r="M97" s="42"/>
    </row>
    <row r="98" spans="13:13">
      <c r="M98" s="42"/>
    </row>
    <row r="99" spans="13:13">
      <c r="M99" s="42"/>
    </row>
    <row r="100" spans="13:13">
      <c r="M100" s="42"/>
    </row>
    <row r="101" spans="13:13">
      <c r="M101" s="42"/>
    </row>
    <row r="102" spans="13:13">
      <c r="M102" s="42"/>
    </row>
    <row r="103" spans="13:13">
      <c r="M103" s="42"/>
    </row>
    <row r="104" spans="13:13">
      <c r="M104" s="42"/>
    </row>
    <row r="105" spans="13:13">
      <c r="M105" s="42"/>
    </row>
    <row r="106" spans="13:13">
      <c r="M106" s="42"/>
    </row>
    <row r="107" spans="13:13">
      <c r="M107" s="42"/>
    </row>
    <row r="108" spans="13:13">
      <c r="M108" s="42"/>
    </row>
    <row r="109" spans="13:13">
      <c r="M109" s="42"/>
    </row>
    <row r="110" spans="13:13">
      <c r="M110" s="42"/>
    </row>
    <row r="111" spans="13:13">
      <c r="M111" s="42"/>
    </row>
    <row r="112" spans="13:13">
      <c r="M112" s="42"/>
    </row>
    <row r="113" spans="13:13">
      <c r="M113" s="42"/>
    </row>
    <row r="114" spans="13:13">
      <c r="M114" s="42"/>
    </row>
    <row r="115" spans="13:13">
      <c r="M115" s="42"/>
    </row>
    <row r="116" spans="13:13">
      <c r="M116" s="42"/>
    </row>
    <row r="117" spans="13:13">
      <c r="M117" s="42"/>
    </row>
    <row r="118" spans="13:13">
      <c r="M118" s="42"/>
    </row>
    <row r="119" spans="13:13">
      <c r="M119" s="42"/>
    </row>
    <row r="120" spans="13:13">
      <c r="M120" s="42"/>
    </row>
    <row r="121" spans="13:13">
      <c r="M121" s="42"/>
    </row>
    <row r="122" spans="13:13">
      <c r="M122" s="42"/>
    </row>
    <row r="123" spans="13:13">
      <c r="M123" s="42"/>
    </row>
    <row r="124" spans="13:13">
      <c r="M124" s="42"/>
    </row>
    <row r="125" spans="13:13">
      <c r="M125" s="42"/>
    </row>
    <row r="126" spans="13:13">
      <c r="M126" s="42"/>
    </row>
    <row r="127" spans="13:13">
      <c r="M127" s="42"/>
    </row>
    <row r="128" spans="13:13">
      <c r="M128" s="42"/>
    </row>
    <row r="129" spans="13:13">
      <c r="M129" s="42"/>
    </row>
    <row r="130" spans="13:13">
      <c r="M130" s="42"/>
    </row>
    <row r="131" spans="13:13">
      <c r="M131" s="42"/>
    </row>
    <row r="132" spans="13:13">
      <c r="M132" s="42"/>
    </row>
    <row r="133" spans="13:13">
      <c r="M133" s="42"/>
    </row>
    <row r="134" spans="13:13">
      <c r="M134" s="42"/>
    </row>
    <row r="135" spans="13:13">
      <c r="M135" s="42"/>
    </row>
    <row r="136" spans="13:13">
      <c r="M136" s="42"/>
    </row>
    <row r="137" spans="13:13">
      <c r="M137" s="42"/>
    </row>
    <row r="138" spans="13:13">
      <c r="M138" s="42"/>
    </row>
    <row r="139" spans="13:13">
      <c r="M139" s="42"/>
    </row>
    <row r="140" spans="13:13">
      <c r="M140" s="42"/>
    </row>
    <row r="141" spans="13:13">
      <c r="M141" s="42"/>
    </row>
    <row r="142" spans="13:13">
      <c r="M142" s="42"/>
    </row>
    <row r="143" spans="13:13">
      <c r="M143" s="42"/>
    </row>
    <row r="144" spans="13:13">
      <c r="M144" s="42"/>
    </row>
    <row r="145" spans="13:13">
      <c r="M145" s="42"/>
    </row>
    <row r="146" spans="13:13">
      <c r="M146" s="42"/>
    </row>
    <row r="147" spans="13:13">
      <c r="M147" s="42"/>
    </row>
    <row r="148" spans="13:13">
      <c r="M148" s="42"/>
    </row>
    <row r="149" spans="13:13">
      <c r="M149" s="42"/>
    </row>
    <row r="150" spans="13:13">
      <c r="M150" s="42"/>
    </row>
    <row r="151" spans="13:13">
      <c r="M151" s="42"/>
    </row>
    <row r="152" spans="13:13">
      <c r="M152" s="42"/>
    </row>
    <row r="153" spans="13:13">
      <c r="M153" s="42"/>
    </row>
    <row r="154" spans="13:13">
      <c r="M154" s="42"/>
    </row>
    <row r="155" spans="13:13">
      <c r="M155" s="42"/>
    </row>
    <row r="156" spans="13:13">
      <c r="M156" s="42"/>
    </row>
    <row r="157" spans="13:13">
      <c r="M157" s="42"/>
    </row>
    <row r="158" spans="13:13">
      <c r="M158" s="42"/>
    </row>
    <row r="159" spans="13:13">
      <c r="M159" s="42"/>
    </row>
    <row r="160" spans="13:13">
      <c r="M160" s="42"/>
    </row>
    <row r="161" spans="13:13">
      <c r="M161" s="42"/>
    </row>
    <row r="162" spans="13:13">
      <c r="M162" s="42"/>
    </row>
    <row r="163" spans="13:13">
      <c r="M163" s="42"/>
    </row>
    <row r="164" spans="13:13">
      <c r="M164" s="42"/>
    </row>
    <row r="165" spans="13:13">
      <c r="M165" s="42"/>
    </row>
    <row r="166" spans="13:13">
      <c r="M166" s="42"/>
    </row>
    <row r="167" spans="13:13">
      <c r="M167" s="42"/>
    </row>
    <row r="168" spans="13:13">
      <c r="M168" s="42"/>
    </row>
    <row r="169" spans="13:13">
      <c r="M169" s="42"/>
    </row>
    <row r="170" spans="13:13">
      <c r="M170" s="42"/>
    </row>
    <row r="171" spans="13:13">
      <c r="M171" s="42"/>
    </row>
    <row r="172" spans="13:13">
      <c r="M172" s="42"/>
    </row>
    <row r="173" spans="13:13">
      <c r="M173" s="42"/>
    </row>
    <row r="174" spans="13:13">
      <c r="M174" s="42"/>
    </row>
    <row r="175" spans="13:13">
      <c r="M175" s="42"/>
    </row>
    <row r="176" spans="13:13">
      <c r="M176" s="42"/>
    </row>
    <row r="177" spans="13:13">
      <c r="M177" s="42"/>
    </row>
    <row r="178" spans="13:13">
      <c r="M178" s="42"/>
    </row>
    <row r="179" spans="13:13">
      <c r="M179" s="42"/>
    </row>
    <row r="180" spans="13:13">
      <c r="M180" s="42"/>
    </row>
    <row r="181" spans="13:13">
      <c r="M181" s="42"/>
    </row>
    <row r="182" spans="13:13">
      <c r="M182" s="42"/>
    </row>
    <row r="183" spans="13:13">
      <c r="M183" s="42"/>
    </row>
    <row r="184" spans="13:13">
      <c r="M184" s="42"/>
    </row>
    <row r="185" spans="13:13">
      <c r="M185" s="42"/>
    </row>
    <row r="186" spans="13:13">
      <c r="M186" s="42"/>
    </row>
    <row r="187" spans="13:13">
      <c r="M187" s="42"/>
    </row>
    <row r="188" spans="13:13">
      <c r="M188" s="42"/>
    </row>
    <row r="189" spans="13:13">
      <c r="M189" s="42"/>
    </row>
    <row r="190" spans="13:13">
      <c r="M190" s="42"/>
    </row>
    <row r="191" spans="13:13">
      <c r="M191" s="42"/>
    </row>
    <row r="192" spans="13:13">
      <c r="M192" s="42"/>
    </row>
    <row r="193" spans="13:13">
      <c r="M193" s="42"/>
    </row>
    <row r="194" spans="13:13">
      <c r="M194" s="42"/>
    </row>
    <row r="195" spans="13:13">
      <c r="M195" s="42"/>
    </row>
    <row r="196" spans="13:13">
      <c r="M196" s="42"/>
    </row>
    <row r="197" spans="13:13">
      <c r="M197" s="42"/>
    </row>
  </sheetData>
  <mergeCells count="88">
    <mergeCell ref="B33:G33"/>
    <mergeCell ref="B38:G38"/>
    <mergeCell ref="A64:C64"/>
    <mergeCell ref="D64:H64"/>
    <mergeCell ref="I64:L64"/>
    <mergeCell ref="A54:C54"/>
    <mergeCell ref="B62:E62"/>
    <mergeCell ref="D61:E61"/>
    <mergeCell ref="B59:C59"/>
    <mergeCell ref="E59:G59"/>
    <mergeCell ref="E55:G55"/>
    <mergeCell ref="E58:G58"/>
    <mergeCell ref="E56:G56"/>
    <mergeCell ref="B55:C55"/>
    <mergeCell ref="H38:I38"/>
    <mergeCell ref="A47:G47"/>
    <mergeCell ref="B48:G48"/>
    <mergeCell ref="B49:G49"/>
    <mergeCell ref="A43:J43"/>
    <mergeCell ref="B41:C41"/>
    <mergeCell ref="B44:G44"/>
    <mergeCell ref="B45:G45"/>
    <mergeCell ref="H45:I45"/>
    <mergeCell ref="B42:C42"/>
    <mergeCell ref="H42:I42"/>
    <mergeCell ref="H44:I44"/>
    <mergeCell ref="G41:J41"/>
    <mergeCell ref="B50:G50"/>
    <mergeCell ref="A46:D46"/>
    <mergeCell ref="B51:G51"/>
    <mergeCell ref="B1:D1"/>
    <mergeCell ref="I3:K3"/>
    <mergeCell ref="J2:K2"/>
    <mergeCell ref="I1:K1"/>
    <mergeCell ref="A29:J29"/>
    <mergeCell ref="J5:K5"/>
    <mergeCell ref="J6:K6"/>
    <mergeCell ref="B24:G24"/>
    <mergeCell ref="B23:G23"/>
    <mergeCell ref="B26:G26"/>
    <mergeCell ref="B27:G27"/>
    <mergeCell ref="B28:G28"/>
    <mergeCell ref="H27:I27"/>
    <mergeCell ref="C20:D20"/>
    <mergeCell ref="H20:I20"/>
    <mergeCell ref="N2:T3"/>
    <mergeCell ref="A22:J22"/>
    <mergeCell ref="A25:J25"/>
    <mergeCell ref="H23:I23"/>
    <mergeCell ref="H24:I24"/>
    <mergeCell ref="H5:I5"/>
    <mergeCell ref="B6:D6"/>
    <mergeCell ref="B5:D5"/>
    <mergeCell ref="B3:D3"/>
    <mergeCell ref="B2:D2"/>
    <mergeCell ref="H6:I6"/>
    <mergeCell ref="B15:K15"/>
    <mergeCell ref="O8:R8"/>
    <mergeCell ref="N8:N14"/>
    <mergeCell ref="N21:T28"/>
    <mergeCell ref="H26:I26"/>
    <mergeCell ref="H30:I30"/>
    <mergeCell ref="H31:I31"/>
    <mergeCell ref="N16:R17"/>
    <mergeCell ref="H28:I28"/>
    <mergeCell ref="B65:D65"/>
    <mergeCell ref="E65:H65"/>
    <mergeCell ref="I65:L65"/>
    <mergeCell ref="B56:C56"/>
    <mergeCell ref="B57:C57"/>
    <mergeCell ref="E57:G57"/>
    <mergeCell ref="B58:C58"/>
    <mergeCell ref="H34:I34"/>
    <mergeCell ref="A40:J40"/>
    <mergeCell ref="B30:G30"/>
    <mergeCell ref="B31:G31"/>
    <mergeCell ref="H33:I33"/>
    <mergeCell ref="B32:G32"/>
    <mergeCell ref="H32:I32"/>
    <mergeCell ref="B34:G34"/>
    <mergeCell ref="B35:G35"/>
    <mergeCell ref="H35:I35"/>
    <mergeCell ref="B36:G36"/>
    <mergeCell ref="H36:I36"/>
    <mergeCell ref="B37:G37"/>
    <mergeCell ref="B39:G39"/>
    <mergeCell ref="H39:I39"/>
    <mergeCell ref="H37:I37"/>
  </mergeCells>
  <dataValidations count="1">
    <dataValidation type="list" allowBlank="1" showInputMessage="1" showErrorMessage="1" sqref="B10:B14" xr:uid="{00000000-0002-0000-0200-000000000000}">
      <formula1>"PI,Co-PI,Co-I,Other"</formula1>
    </dataValidation>
  </dataValidations>
  <hyperlinks>
    <hyperlink ref="N8:N14" r:id="rId1" display="For Fringe and F&amp;A Rates See the University Rate Agreement" xr:uid="{00000000-0004-0000-0200-000000000000}"/>
  </hyperlinks>
  <pageMargins left="0.2" right="0.2" top="0.25" bottom="0.25" header="0.3" footer="0.3"/>
  <pageSetup scale="78" orientation="portrait" r:id="rId2"/>
  <headerFooter>
    <oddFooter>&amp;L&amp;F&amp;R&amp;"Arial,Regular"&amp;8&amp;D</oddFooter>
  </headerFooter>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1000000}">
          <x14:formula1>
            <xm:f>Sheet1!$D$5:$D$6</xm:f>
          </x14:formula1>
          <xm:sqref>K56</xm:sqref>
        </x14:dataValidation>
        <x14:dataValidation type="list" allowBlank="1" showInputMessage="1" showErrorMessage="1" xr:uid="{00000000-0002-0000-0200-000002000000}">
          <x14:formula1>
            <xm:f>Sheet1!$C$1:$C$12</xm:f>
          </x14:formula1>
          <xm:sqref>E58:G59</xm:sqref>
        </x14:dataValidation>
        <x14:dataValidation type="list" allowBlank="1" showInputMessage="1" showErrorMessage="1" xr:uid="{00000000-0002-0000-0200-000003000000}">
          <x14:formula1>
            <xm:f>Sheet1!$D$1:$D$2</xm:f>
          </x14:formula1>
          <xm:sqref>B56:B59</xm:sqref>
        </x14:dataValidation>
        <x14:dataValidation type="list" allowBlank="1" showInputMessage="1" showErrorMessage="1" xr:uid="{00000000-0002-0000-0200-000004000000}">
          <x14:formula1>
            <xm:f>Sheet1!$D$13:$D$14</xm:f>
          </x14:formula1>
          <xm:sqref>C61</xm:sqref>
        </x14:dataValidation>
        <x14:dataValidation type="list" allowBlank="1" showInputMessage="1" showErrorMessage="1" xr:uid="{00000000-0002-0000-0200-000005000000}">
          <x14:formula1>
            <xm:f>Sheet1!$A$20:$A$21</xm:f>
          </x14:formula1>
          <xm:sqref>I9:I14</xm:sqref>
        </x14:dataValidation>
        <x14:dataValidation type="list" allowBlank="1" showInputMessage="1" showErrorMessage="1" xr:uid="{00000000-0002-0000-0200-000006000000}">
          <x14:formula1>
            <xm:f>Sheet1!$A$1:$A$15</xm:f>
          </x14:formula1>
          <xm:sqref>A31:A39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4"/>
  <sheetViews>
    <sheetView topLeftCell="A4" workbookViewId="0">
      <selection activeCell="M39" sqref="M39"/>
    </sheetView>
  </sheetViews>
  <sheetFormatPr defaultRowHeight="15"/>
  <cols>
    <col min="4" max="4" width="8.42578125" customWidth="1"/>
    <col min="5" max="5" width="9.140625" customWidth="1"/>
    <col min="10" max="10" width="9.140625" customWidth="1"/>
    <col min="11" max="11" width="20.42578125" customWidth="1"/>
  </cols>
  <sheetData>
    <row r="1" spans="1:11" ht="23.25">
      <c r="A1" s="155"/>
      <c r="B1" s="155"/>
      <c r="C1" s="155"/>
      <c r="D1" s="155"/>
      <c r="E1" s="156"/>
      <c r="F1" s="156" t="s">
        <v>211</v>
      </c>
      <c r="G1" s="155"/>
      <c r="H1" s="155"/>
      <c r="I1" s="155"/>
      <c r="J1" s="155"/>
    </row>
    <row r="3" spans="1:11" ht="21">
      <c r="A3" s="157" t="s">
        <v>212</v>
      </c>
      <c r="B3" s="157"/>
    </row>
    <row r="5" spans="1:11" ht="18.75">
      <c r="A5" s="808" t="s">
        <v>213</v>
      </c>
      <c r="B5" s="808"/>
      <c r="C5" s="808"/>
      <c r="D5" s="808"/>
      <c r="E5" s="808"/>
      <c r="F5" s="808"/>
      <c r="G5" s="808"/>
      <c r="H5" s="808"/>
      <c r="I5" s="808"/>
      <c r="J5" s="808"/>
      <c r="K5" s="808"/>
    </row>
    <row r="6" spans="1:11" ht="18.75">
      <c r="B6" s="158" t="s">
        <v>214</v>
      </c>
      <c r="C6" s="159"/>
      <c r="D6" s="159"/>
      <c r="E6" s="159"/>
      <c r="F6" s="159"/>
      <c r="G6" s="159"/>
      <c r="H6" s="159"/>
      <c r="I6" s="159"/>
      <c r="J6" s="159"/>
    </row>
    <row r="8" spans="1:11">
      <c r="B8" s="160"/>
      <c r="C8" s="162"/>
      <c r="D8" s="162"/>
      <c r="E8" s="162"/>
      <c r="F8" s="162"/>
      <c r="G8" s="162"/>
      <c r="H8" s="162"/>
      <c r="I8" s="162"/>
      <c r="J8" s="162"/>
      <c r="K8" s="163"/>
    </row>
    <row r="9" spans="1:11">
      <c r="B9" s="809" t="s">
        <v>215</v>
      </c>
      <c r="C9" s="810"/>
      <c r="D9" s="810"/>
      <c r="E9" s="810"/>
      <c r="F9" s="810"/>
      <c r="G9" s="810"/>
      <c r="H9" s="810"/>
      <c r="I9" s="810"/>
      <c r="J9" s="810"/>
      <c r="K9" s="811"/>
    </row>
    <row r="10" spans="1:11">
      <c r="B10" s="164"/>
      <c r="C10" s="165"/>
      <c r="D10" s="165"/>
      <c r="E10" s="165"/>
      <c r="F10" s="165"/>
      <c r="G10" s="165"/>
      <c r="H10" s="165"/>
      <c r="I10" s="165"/>
      <c r="J10" s="165"/>
      <c r="K10" s="166"/>
    </row>
    <row r="12" spans="1:11">
      <c r="B12" s="161"/>
      <c r="C12" s="167"/>
      <c r="D12" s="167"/>
      <c r="E12" s="167"/>
      <c r="F12" s="167"/>
      <c r="G12" s="167"/>
      <c r="H12" s="167"/>
      <c r="I12" s="167"/>
      <c r="J12" s="167"/>
      <c r="K12" s="168"/>
    </row>
    <row r="13" spans="1:11">
      <c r="B13" s="809" t="s">
        <v>216</v>
      </c>
      <c r="C13" s="810"/>
      <c r="D13" s="810"/>
      <c r="E13" s="810"/>
      <c r="F13" s="810"/>
      <c r="G13" s="810"/>
      <c r="H13" s="810"/>
      <c r="I13" s="810"/>
      <c r="J13" s="810"/>
      <c r="K13" s="811"/>
    </row>
    <row r="14" spans="1:11">
      <c r="B14" s="169"/>
      <c r="C14" s="170"/>
      <c r="D14" s="170"/>
      <c r="E14" s="170"/>
      <c r="F14" s="170"/>
      <c r="G14" s="170"/>
      <c r="H14" s="170"/>
      <c r="I14" s="170"/>
      <c r="J14" s="170"/>
      <c r="K14" s="171"/>
    </row>
    <row r="16" spans="1:11">
      <c r="B16" s="172"/>
      <c r="C16" s="173"/>
      <c r="D16" s="173"/>
      <c r="E16" s="173"/>
      <c r="F16" s="173"/>
      <c r="G16" s="173"/>
      <c r="H16" s="173"/>
      <c r="I16" s="173"/>
      <c r="J16" s="173"/>
      <c r="K16" s="174"/>
    </row>
    <row r="17" spans="2:11">
      <c r="B17" s="809" t="s">
        <v>217</v>
      </c>
      <c r="C17" s="810"/>
      <c r="D17" s="810"/>
      <c r="E17" s="810"/>
      <c r="F17" s="810"/>
      <c r="G17" s="810"/>
      <c r="H17" s="810"/>
      <c r="I17" s="810"/>
      <c r="J17" s="810"/>
      <c r="K17" s="811"/>
    </row>
    <row r="18" spans="2:11">
      <c r="B18" s="175"/>
      <c r="C18" s="176"/>
      <c r="D18" s="176"/>
      <c r="E18" s="176"/>
      <c r="F18" s="176"/>
      <c r="G18" s="176"/>
      <c r="H18" s="176"/>
      <c r="I18" s="176"/>
      <c r="J18" s="176"/>
      <c r="K18" s="177"/>
    </row>
    <row r="20" spans="2:11">
      <c r="B20" s="799" t="s">
        <v>218</v>
      </c>
      <c r="C20" s="800"/>
      <c r="D20" s="800"/>
      <c r="E20" s="800"/>
      <c r="F20" s="800"/>
      <c r="G20" s="800"/>
      <c r="H20" s="800"/>
      <c r="I20" s="800"/>
      <c r="J20" s="800"/>
      <c r="K20" s="801"/>
    </row>
    <row r="22" spans="2:11">
      <c r="B22" s="812" t="s">
        <v>219</v>
      </c>
      <c r="C22" s="813"/>
      <c r="D22" s="813"/>
      <c r="E22" s="813"/>
      <c r="F22" s="813"/>
      <c r="G22" s="813"/>
      <c r="H22" s="813"/>
      <c r="I22" s="813"/>
      <c r="J22" s="813"/>
      <c r="K22" s="814"/>
    </row>
    <row r="23" spans="2:11">
      <c r="B23" s="815"/>
      <c r="C23" s="816"/>
      <c r="D23" s="816"/>
      <c r="E23" s="816"/>
      <c r="F23" s="816"/>
      <c r="G23" s="816"/>
      <c r="H23" s="816"/>
      <c r="I23" s="816"/>
      <c r="J23" s="816"/>
      <c r="K23" s="817"/>
    </row>
    <row r="24" spans="2:11">
      <c r="B24" s="818"/>
      <c r="C24" s="819"/>
      <c r="D24" s="819"/>
      <c r="E24" s="819"/>
      <c r="F24" s="819"/>
      <c r="G24" s="819"/>
      <c r="H24" s="819"/>
      <c r="I24" s="819"/>
      <c r="J24" s="819"/>
      <c r="K24" s="820"/>
    </row>
    <row r="26" spans="2:11">
      <c r="B26" s="799" t="s">
        <v>220</v>
      </c>
      <c r="C26" s="800"/>
      <c r="D26" s="800"/>
      <c r="E26" s="800"/>
      <c r="F26" s="800"/>
      <c r="G26" s="800"/>
      <c r="H26" s="800"/>
      <c r="I26" s="800"/>
      <c r="J26" s="800"/>
      <c r="K26" s="801"/>
    </row>
    <row r="28" spans="2:11">
      <c r="B28" s="802" t="s">
        <v>221</v>
      </c>
      <c r="C28" s="803"/>
      <c r="D28" s="803"/>
      <c r="E28" s="803"/>
      <c r="F28" s="803"/>
      <c r="G28" s="803"/>
      <c r="H28" s="803"/>
      <c r="I28" s="803"/>
      <c r="J28" s="803"/>
      <c r="K28" s="804"/>
    </row>
    <row r="29" spans="2:11">
      <c r="B29" s="805"/>
      <c r="C29" s="806"/>
      <c r="D29" s="806"/>
      <c r="E29" s="806"/>
      <c r="F29" s="806"/>
      <c r="G29" s="806"/>
      <c r="H29" s="806"/>
      <c r="I29" s="806"/>
      <c r="J29" s="806"/>
      <c r="K29" s="807"/>
    </row>
    <row r="31" spans="2:11">
      <c r="B31" s="802" t="s">
        <v>222</v>
      </c>
      <c r="C31" s="803"/>
      <c r="D31" s="803"/>
      <c r="E31" s="803"/>
      <c r="F31" s="803"/>
      <c r="G31" s="803"/>
      <c r="H31" s="803"/>
      <c r="I31" s="803"/>
      <c r="J31" s="803"/>
      <c r="K31" s="804"/>
    </row>
    <row r="32" spans="2:11">
      <c r="B32" s="805"/>
      <c r="C32" s="806"/>
      <c r="D32" s="806"/>
      <c r="E32" s="806"/>
      <c r="F32" s="806"/>
      <c r="G32" s="806"/>
      <c r="H32" s="806"/>
      <c r="I32" s="806"/>
      <c r="J32" s="806"/>
      <c r="K32" s="807"/>
    </row>
    <row r="34" spans="2:11">
      <c r="B34" s="799" t="s">
        <v>223</v>
      </c>
      <c r="C34" s="800"/>
      <c r="D34" s="800"/>
      <c r="E34" s="800"/>
      <c r="F34" s="800"/>
      <c r="G34" s="800"/>
      <c r="H34" s="800"/>
      <c r="I34" s="800"/>
      <c r="J34" s="800"/>
      <c r="K34" s="801"/>
    </row>
  </sheetData>
  <mergeCells count="10">
    <mergeCell ref="B34:K34"/>
    <mergeCell ref="B26:K26"/>
    <mergeCell ref="B28:K29"/>
    <mergeCell ref="B31:K32"/>
    <mergeCell ref="A5:K5"/>
    <mergeCell ref="B9:K9"/>
    <mergeCell ref="B13:K13"/>
    <mergeCell ref="B17:K17"/>
    <mergeCell ref="B22:K24"/>
    <mergeCell ref="B20:K2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D38"/>
  <sheetViews>
    <sheetView topLeftCell="A10" workbookViewId="0">
      <selection activeCell="L26" sqref="L26"/>
    </sheetView>
  </sheetViews>
  <sheetFormatPr defaultRowHeight="15"/>
  <cols>
    <col min="1" max="1" width="29.42578125" bestFit="1" customWidth="1"/>
  </cols>
  <sheetData>
    <row r="1" spans="1:4">
      <c r="A1" t="s">
        <v>126</v>
      </c>
      <c r="D1" t="s">
        <v>156</v>
      </c>
    </row>
    <row r="2" spans="1:4">
      <c r="A2" t="s">
        <v>125</v>
      </c>
      <c r="C2" s="1"/>
      <c r="D2" t="s">
        <v>224</v>
      </c>
    </row>
    <row r="3" spans="1:4">
      <c r="A3" t="s">
        <v>225</v>
      </c>
      <c r="C3" s="1"/>
    </row>
    <row r="4" spans="1:4">
      <c r="A4" t="s">
        <v>226</v>
      </c>
      <c r="C4" s="1"/>
      <c r="D4" s="1"/>
    </row>
    <row r="5" spans="1:4">
      <c r="A5" t="s">
        <v>227</v>
      </c>
      <c r="C5" s="1"/>
      <c r="D5" s="1" t="s">
        <v>149</v>
      </c>
    </row>
    <row r="6" spans="1:4">
      <c r="A6" t="s">
        <v>181</v>
      </c>
      <c r="C6" s="1"/>
      <c r="D6" s="1" t="s">
        <v>228</v>
      </c>
    </row>
    <row r="7" spans="1:4">
      <c r="A7" t="s">
        <v>229</v>
      </c>
      <c r="C7" s="1"/>
      <c r="D7" s="1"/>
    </row>
    <row r="8" spans="1:4">
      <c r="A8" t="s">
        <v>118</v>
      </c>
    </row>
    <row r="9" spans="1:4">
      <c r="A9" t="s">
        <v>121</v>
      </c>
      <c r="D9" s="1"/>
    </row>
    <row r="10" spans="1:4">
      <c r="A10" t="s">
        <v>230</v>
      </c>
      <c r="D10" s="1"/>
    </row>
    <row r="11" spans="1:4">
      <c r="A11" t="s">
        <v>122</v>
      </c>
    </row>
    <row r="12" spans="1:4">
      <c r="A12" t="s">
        <v>123</v>
      </c>
      <c r="C12" s="1"/>
    </row>
    <row r="13" spans="1:4">
      <c r="A13" t="s">
        <v>119</v>
      </c>
      <c r="D13" t="s">
        <v>153</v>
      </c>
    </row>
    <row r="14" spans="1:4">
      <c r="A14" t="s">
        <v>124</v>
      </c>
      <c r="D14" t="s">
        <v>231</v>
      </c>
    </row>
    <row r="15" spans="1:4">
      <c r="A15" t="s">
        <v>120</v>
      </c>
    </row>
    <row r="20" spans="1:1">
      <c r="A20" t="s">
        <v>44</v>
      </c>
    </row>
    <row r="21" spans="1:1">
      <c r="A21" t="s">
        <v>99</v>
      </c>
    </row>
    <row r="22" spans="1:1">
      <c r="A22" s="196">
        <f>IF('Award Budget'!D9="Y",((16441.67*'Award Budget'!F9)+(16441.67*'Award Budget'!G9)+(16441.67*'Award Budget'!H9)),(('Award Budget'!C9/8*'Award Budget'!F9)+('Award Budget'!C9/8*'Award Budget'!G9)+('Award Budget'!C9/12*'Award Budget'!H9)))</f>
        <v>65766.679999999993</v>
      </c>
    </row>
    <row r="23" spans="1:1">
      <c r="A23" s="489" t="s">
        <v>96</v>
      </c>
    </row>
    <row r="24" spans="1:1">
      <c r="A24" s="82" t="s">
        <v>98</v>
      </c>
    </row>
    <row r="25" spans="1:1">
      <c r="A25" s="82" t="s">
        <v>101</v>
      </c>
    </row>
    <row r="26" spans="1:1">
      <c r="A26" s="82" t="s">
        <v>102</v>
      </c>
    </row>
    <row r="27" spans="1:1">
      <c r="A27" s="196">
        <f>IF('Award Budget'!D14="Y",((16441.67*'Award Budget'!F14)+(16441.67*'Award Budget'!G14)+(16441.67*'Award Budget'!H14)),(('Award Budget'!C14/8*'Award Budget'!F14)+('Award Budget'!C14/8*'Award Budget'!G14)+('Award Budget'!C14/12*'Award Budget'!H14)))</f>
        <v>0</v>
      </c>
    </row>
    <row r="29" spans="1:1">
      <c r="A29">
        <v>1</v>
      </c>
    </row>
    <row r="30" spans="1:1">
      <c r="A30">
        <v>0.9</v>
      </c>
    </row>
    <row r="31" spans="1:1">
      <c r="A31">
        <v>0.8</v>
      </c>
    </row>
    <row r="32" spans="1:1">
      <c r="A32">
        <v>0.7</v>
      </c>
    </row>
    <row r="33" spans="1:1">
      <c r="A33">
        <v>0.6</v>
      </c>
    </row>
    <row r="34" spans="1:1">
      <c r="A34">
        <v>0.5</v>
      </c>
    </row>
    <row r="35" spans="1:1">
      <c r="A35">
        <v>0.4</v>
      </c>
    </row>
    <row r="36" spans="1:1">
      <c r="A36">
        <v>0.3</v>
      </c>
    </row>
    <row r="37" spans="1:1">
      <c r="A37">
        <v>0.2</v>
      </c>
    </row>
    <row r="38" spans="1:1">
      <c r="A38">
        <v>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A145"/>
  <sheetViews>
    <sheetView topLeftCell="A94" workbookViewId="0">
      <selection activeCell="A113" sqref="A113"/>
    </sheetView>
  </sheetViews>
  <sheetFormatPr defaultRowHeight="15"/>
  <cols>
    <col min="1" max="1" width="42.5703125" bestFit="1" customWidth="1"/>
  </cols>
  <sheetData>
    <row r="1" spans="1:1">
      <c r="A1" t="s">
        <v>232</v>
      </c>
    </row>
    <row r="2" spans="1:1">
      <c r="A2" t="s">
        <v>233</v>
      </c>
    </row>
    <row r="3" spans="1:1">
      <c r="A3" t="s">
        <v>234</v>
      </c>
    </row>
    <row r="4" spans="1:1">
      <c r="A4" t="s">
        <v>235</v>
      </c>
    </row>
    <row r="5" spans="1:1">
      <c r="A5" t="s">
        <v>236</v>
      </c>
    </row>
    <row r="6" spans="1:1">
      <c r="A6" t="s">
        <v>237</v>
      </c>
    </row>
    <row r="7" spans="1:1">
      <c r="A7" t="s">
        <v>238</v>
      </c>
    </row>
    <row r="8" spans="1:1">
      <c r="A8" t="s">
        <v>239</v>
      </c>
    </row>
    <row r="9" spans="1:1">
      <c r="A9" t="s">
        <v>240</v>
      </c>
    </row>
    <row r="10" spans="1:1">
      <c r="A10" t="s">
        <v>241</v>
      </c>
    </row>
    <row r="11" spans="1:1">
      <c r="A11" t="s">
        <v>242</v>
      </c>
    </row>
    <row r="12" spans="1:1">
      <c r="A12" t="s">
        <v>243</v>
      </c>
    </row>
    <row r="13" spans="1:1">
      <c r="A13" t="s">
        <v>244</v>
      </c>
    </row>
    <row r="14" spans="1:1">
      <c r="A14" t="s">
        <v>245</v>
      </c>
    </row>
    <row r="15" spans="1:1">
      <c r="A15" t="s">
        <v>246</v>
      </c>
    </row>
    <row r="16" spans="1:1">
      <c r="A16" t="s">
        <v>247</v>
      </c>
    </row>
    <row r="17" spans="1:1">
      <c r="A17" t="s">
        <v>248</v>
      </c>
    </row>
    <row r="18" spans="1:1">
      <c r="A18" t="s">
        <v>249</v>
      </c>
    </row>
    <row r="19" spans="1:1">
      <c r="A19" t="s">
        <v>250</v>
      </c>
    </row>
    <row r="20" spans="1:1">
      <c r="A20" t="s">
        <v>251</v>
      </c>
    </row>
    <row r="21" spans="1:1">
      <c r="A21" t="s">
        <v>252</v>
      </c>
    </row>
    <row r="22" spans="1:1">
      <c r="A22" t="s">
        <v>253</v>
      </c>
    </row>
    <row r="23" spans="1:1">
      <c r="A23" t="s">
        <v>254</v>
      </c>
    </row>
    <row r="24" spans="1:1">
      <c r="A24" t="s">
        <v>255</v>
      </c>
    </row>
    <row r="25" spans="1:1">
      <c r="A25" t="s">
        <v>256</v>
      </c>
    </row>
    <row r="26" spans="1:1">
      <c r="A26" t="s">
        <v>257</v>
      </c>
    </row>
    <row r="27" spans="1:1">
      <c r="A27" t="s">
        <v>258</v>
      </c>
    </row>
    <row r="28" spans="1:1">
      <c r="A28" t="s">
        <v>259</v>
      </c>
    </row>
    <row r="29" spans="1:1">
      <c r="A29" t="s">
        <v>260</v>
      </c>
    </row>
    <row r="30" spans="1:1">
      <c r="A30" t="s">
        <v>261</v>
      </c>
    </row>
    <row r="31" spans="1:1">
      <c r="A31" t="s">
        <v>262</v>
      </c>
    </row>
    <row r="32" spans="1:1">
      <c r="A32" t="s">
        <v>263</v>
      </c>
    </row>
    <row r="33" spans="1:1">
      <c r="A33" t="s">
        <v>264</v>
      </c>
    </row>
    <row r="34" spans="1:1">
      <c r="A34" t="s">
        <v>265</v>
      </c>
    </row>
    <row r="35" spans="1:1">
      <c r="A35" t="s">
        <v>266</v>
      </c>
    </row>
    <row r="36" spans="1:1">
      <c r="A36" t="s">
        <v>267</v>
      </c>
    </row>
    <row r="37" spans="1:1">
      <c r="A37" t="s">
        <v>268</v>
      </c>
    </row>
    <row r="38" spans="1:1">
      <c r="A38" t="s">
        <v>269</v>
      </c>
    </row>
    <row r="39" spans="1:1">
      <c r="A39" t="s">
        <v>270</v>
      </c>
    </row>
    <row r="40" spans="1:1">
      <c r="A40" t="s">
        <v>271</v>
      </c>
    </row>
    <row r="41" spans="1:1">
      <c r="A41" t="s">
        <v>272</v>
      </c>
    </row>
    <row r="42" spans="1:1">
      <c r="A42" t="s">
        <v>273</v>
      </c>
    </row>
    <row r="43" spans="1:1">
      <c r="A43" t="s">
        <v>274</v>
      </c>
    </row>
    <row r="44" spans="1:1">
      <c r="A44" t="s">
        <v>275</v>
      </c>
    </row>
    <row r="45" spans="1:1">
      <c r="A45" t="s">
        <v>276</v>
      </c>
    </row>
    <row r="46" spans="1:1">
      <c r="A46" t="s">
        <v>277</v>
      </c>
    </row>
    <row r="47" spans="1:1">
      <c r="A47" t="s">
        <v>278</v>
      </c>
    </row>
    <row r="48" spans="1:1">
      <c r="A48" t="s">
        <v>279</v>
      </c>
    </row>
    <row r="49" spans="1:1">
      <c r="A49" t="s">
        <v>280</v>
      </c>
    </row>
    <row r="50" spans="1:1">
      <c r="A50" t="s">
        <v>281</v>
      </c>
    </row>
    <row r="51" spans="1:1">
      <c r="A51" t="s">
        <v>282</v>
      </c>
    </row>
    <row r="52" spans="1:1">
      <c r="A52" t="s">
        <v>283</v>
      </c>
    </row>
    <row r="53" spans="1:1">
      <c r="A53" t="s">
        <v>284</v>
      </c>
    </row>
    <row r="54" spans="1:1">
      <c r="A54" t="s">
        <v>285</v>
      </c>
    </row>
    <row r="55" spans="1:1">
      <c r="A55" t="s">
        <v>286</v>
      </c>
    </row>
    <row r="56" spans="1:1">
      <c r="A56" t="s">
        <v>287</v>
      </c>
    </row>
    <row r="57" spans="1:1">
      <c r="A57" t="s">
        <v>288</v>
      </c>
    </row>
    <row r="58" spans="1:1">
      <c r="A58" t="s">
        <v>289</v>
      </c>
    </row>
    <row r="59" spans="1:1">
      <c r="A59" t="s">
        <v>290</v>
      </c>
    </row>
    <row r="60" spans="1:1">
      <c r="A60" t="s">
        <v>291</v>
      </c>
    </row>
    <row r="61" spans="1:1">
      <c r="A61" t="s">
        <v>292</v>
      </c>
    </row>
    <row r="62" spans="1:1">
      <c r="A62" t="s">
        <v>293</v>
      </c>
    </row>
    <row r="63" spans="1:1">
      <c r="A63" t="s">
        <v>294</v>
      </c>
    </row>
    <row r="64" spans="1:1">
      <c r="A64" t="s">
        <v>295</v>
      </c>
    </row>
    <row r="65" spans="1:1">
      <c r="A65" t="s">
        <v>296</v>
      </c>
    </row>
    <row r="66" spans="1:1">
      <c r="A66" t="s">
        <v>297</v>
      </c>
    </row>
    <row r="67" spans="1:1">
      <c r="A67" t="s">
        <v>298</v>
      </c>
    </row>
    <row r="68" spans="1:1">
      <c r="A68" t="s">
        <v>299</v>
      </c>
    </row>
    <row r="69" spans="1:1">
      <c r="A69" t="s">
        <v>300</v>
      </c>
    </row>
    <row r="70" spans="1:1">
      <c r="A70" t="s">
        <v>301</v>
      </c>
    </row>
    <row r="71" spans="1:1">
      <c r="A71" t="s">
        <v>302</v>
      </c>
    </row>
    <row r="72" spans="1:1">
      <c r="A72" t="s">
        <v>303</v>
      </c>
    </row>
    <row r="73" spans="1:1">
      <c r="A73" t="s">
        <v>304</v>
      </c>
    </row>
    <row r="74" spans="1:1">
      <c r="A74" t="s">
        <v>305</v>
      </c>
    </row>
    <row r="75" spans="1:1">
      <c r="A75" t="s">
        <v>306</v>
      </c>
    </row>
    <row r="76" spans="1:1">
      <c r="A76" t="s">
        <v>307</v>
      </c>
    </row>
    <row r="77" spans="1:1">
      <c r="A77" t="s">
        <v>308</v>
      </c>
    </row>
    <row r="78" spans="1:1">
      <c r="A78" t="s">
        <v>309</v>
      </c>
    </row>
    <row r="79" spans="1:1">
      <c r="A79" t="s">
        <v>310</v>
      </c>
    </row>
    <row r="80" spans="1:1">
      <c r="A80" t="s">
        <v>311</v>
      </c>
    </row>
    <row r="81" spans="1:1">
      <c r="A81" t="s">
        <v>312</v>
      </c>
    </row>
    <row r="82" spans="1:1">
      <c r="A82" t="s">
        <v>313</v>
      </c>
    </row>
    <row r="83" spans="1:1">
      <c r="A83" t="s">
        <v>314</v>
      </c>
    </row>
    <row r="84" spans="1:1">
      <c r="A84" t="s">
        <v>315</v>
      </c>
    </row>
    <row r="85" spans="1:1">
      <c r="A85" t="s">
        <v>316</v>
      </c>
    </row>
    <row r="86" spans="1:1">
      <c r="A86" t="s">
        <v>317</v>
      </c>
    </row>
    <row r="87" spans="1:1">
      <c r="A87" t="s">
        <v>318</v>
      </c>
    </row>
    <row r="88" spans="1:1">
      <c r="A88" t="s">
        <v>319</v>
      </c>
    </row>
    <row r="89" spans="1:1">
      <c r="A89" t="s">
        <v>320</v>
      </c>
    </row>
    <row r="90" spans="1:1">
      <c r="A90" t="s">
        <v>321</v>
      </c>
    </row>
    <row r="91" spans="1:1">
      <c r="A91" t="s">
        <v>322</v>
      </c>
    </row>
    <row r="92" spans="1:1">
      <c r="A92" t="s">
        <v>323</v>
      </c>
    </row>
    <row r="93" spans="1:1">
      <c r="A93" t="s">
        <v>324</v>
      </c>
    </row>
    <row r="94" spans="1:1">
      <c r="A94" t="s">
        <v>325</v>
      </c>
    </row>
    <row r="95" spans="1:1">
      <c r="A95" t="s">
        <v>326</v>
      </c>
    </row>
    <row r="96" spans="1:1">
      <c r="A96" t="s">
        <v>327</v>
      </c>
    </row>
    <row r="97" spans="1:1">
      <c r="A97" t="s">
        <v>328</v>
      </c>
    </row>
    <row r="98" spans="1:1">
      <c r="A98" t="s">
        <v>329</v>
      </c>
    </row>
    <row r="99" spans="1:1">
      <c r="A99" t="s">
        <v>330</v>
      </c>
    </row>
    <row r="100" spans="1:1">
      <c r="A100" t="s">
        <v>331</v>
      </c>
    </row>
    <row r="101" spans="1:1">
      <c r="A101" t="s">
        <v>332</v>
      </c>
    </row>
    <row r="102" spans="1:1">
      <c r="A102" t="s">
        <v>333</v>
      </c>
    </row>
    <row r="103" spans="1:1">
      <c r="A103" t="s">
        <v>334</v>
      </c>
    </row>
    <row r="104" spans="1:1">
      <c r="A104" t="s">
        <v>335</v>
      </c>
    </row>
    <row r="105" spans="1:1">
      <c r="A105" t="s">
        <v>336</v>
      </c>
    </row>
    <row r="106" spans="1:1">
      <c r="A106" t="s">
        <v>337</v>
      </c>
    </row>
    <row r="107" spans="1:1">
      <c r="A107" t="s">
        <v>338</v>
      </c>
    </row>
    <row r="108" spans="1:1">
      <c r="A108" t="s">
        <v>339</v>
      </c>
    </row>
    <row r="109" spans="1:1">
      <c r="A109" t="s">
        <v>340</v>
      </c>
    </row>
    <row r="110" spans="1:1">
      <c r="A110" t="s">
        <v>341</v>
      </c>
    </row>
    <row r="111" spans="1:1">
      <c r="A111" t="s">
        <v>342</v>
      </c>
    </row>
    <row r="112" spans="1:1">
      <c r="A112" t="s">
        <v>343</v>
      </c>
    </row>
    <row r="113" spans="1:1">
      <c r="A113" t="s">
        <v>344</v>
      </c>
    </row>
    <row r="114" spans="1:1">
      <c r="A114" t="s">
        <v>345</v>
      </c>
    </row>
    <row r="115" spans="1:1">
      <c r="A115" t="s">
        <v>346</v>
      </c>
    </row>
    <row r="116" spans="1:1">
      <c r="A116" t="s">
        <v>347</v>
      </c>
    </row>
    <row r="117" spans="1:1">
      <c r="A117" t="s">
        <v>348</v>
      </c>
    </row>
    <row r="118" spans="1:1">
      <c r="A118" t="s">
        <v>349</v>
      </c>
    </row>
    <row r="119" spans="1:1">
      <c r="A119" t="s">
        <v>350</v>
      </c>
    </row>
    <row r="120" spans="1:1">
      <c r="A120" t="s">
        <v>351</v>
      </c>
    </row>
    <row r="121" spans="1:1">
      <c r="A121" t="s">
        <v>352</v>
      </c>
    </row>
    <row r="122" spans="1:1">
      <c r="A122" t="s">
        <v>353</v>
      </c>
    </row>
    <row r="123" spans="1:1">
      <c r="A123" t="s">
        <v>354</v>
      </c>
    </row>
    <row r="124" spans="1:1">
      <c r="A124" t="s">
        <v>355</v>
      </c>
    </row>
    <row r="125" spans="1:1">
      <c r="A125" t="s">
        <v>356</v>
      </c>
    </row>
    <row r="126" spans="1:1">
      <c r="A126" t="s">
        <v>357</v>
      </c>
    </row>
    <row r="127" spans="1:1">
      <c r="A127" t="s">
        <v>358</v>
      </c>
    </row>
    <row r="128" spans="1:1">
      <c r="A128" t="s">
        <v>359</v>
      </c>
    </row>
    <row r="129" spans="1:1">
      <c r="A129" t="s">
        <v>360</v>
      </c>
    </row>
    <row r="130" spans="1:1">
      <c r="A130" t="s">
        <v>361</v>
      </c>
    </row>
    <row r="131" spans="1:1">
      <c r="A131" t="s">
        <v>362</v>
      </c>
    </row>
    <row r="132" spans="1:1">
      <c r="A132" t="s">
        <v>363</v>
      </c>
    </row>
    <row r="133" spans="1:1">
      <c r="A133" t="s">
        <v>364</v>
      </c>
    </row>
    <row r="134" spans="1:1">
      <c r="A134" t="s">
        <v>365</v>
      </c>
    </row>
    <row r="135" spans="1:1">
      <c r="A135" t="s">
        <v>366</v>
      </c>
    </row>
    <row r="136" spans="1:1">
      <c r="A136" t="s">
        <v>367</v>
      </c>
    </row>
    <row r="137" spans="1:1">
      <c r="A137" t="s">
        <v>368</v>
      </c>
    </row>
    <row r="138" spans="1:1">
      <c r="A138" t="s">
        <v>369</v>
      </c>
    </row>
    <row r="139" spans="1:1">
      <c r="A139" t="s">
        <v>370</v>
      </c>
    </row>
    <row r="140" spans="1:1">
      <c r="A140" t="s">
        <v>371</v>
      </c>
    </row>
    <row r="141" spans="1:1">
      <c r="A141" t="s">
        <v>372</v>
      </c>
    </row>
    <row r="142" spans="1:1">
      <c r="A142" t="s">
        <v>373</v>
      </c>
    </row>
    <row r="143" spans="1:1">
      <c r="A143" t="s">
        <v>374</v>
      </c>
    </row>
    <row r="144" spans="1:1">
      <c r="A144" t="s">
        <v>375</v>
      </c>
    </row>
    <row r="145" spans="1:1">
      <c r="A145" t="s">
        <v>376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1E68F469B42C745B6A7B98FAB744912" ma:contentTypeVersion="12" ma:contentTypeDescription="Create a new document." ma:contentTypeScope="" ma:versionID="60c477c697faf22b97663bea35673a61">
  <xsd:schema xmlns:xsd="http://www.w3.org/2001/XMLSchema" xmlns:xs="http://www.w3.org/2001/XMLSchema" xmlns:p="http://schemas.microsoft.com/office/2006/metadata/properties" xmlns:ns1="http://schemas.microsoft.com/sharepoint/v3" xmlns:ns3="e5e507d4-11ec-407e-a2ca-c890246ab1cd" xmlns:ns4="1807ad9f-4f09-4834-a2d3-6f82142801a8" targetNamespace="http://schemas.microsoft.com/office/2006/metadata/properties" ma:root="true" ma:fieldsID="6d8d65ea23638dd9e85d318c5df97463" ns1:_="" ns3:_="" ns4:_="">
    <xsd:import namespace="http://schemas.microsoft.com/sharepoint/v3"/>
    <xsd:import namespace="e5e507d4-11ec-407e-a2ca-c890246ab1cd"/>
    <xsd:import namespace="1807ad9f-4f09-4834-a2d3-6f82142801a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1:_ip_UnifiedCompliancePolicyProperties" minOccurs="0"/>
                <xsd:element ref="ns1:_ip_UnifiedCompliancePolicyUIAction"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e507d4-11ec-407e-a2ca-c890246ab1cd"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07ad9f-4f09-4834-a2d3-6f82142801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19F344-ABD7-4983-8414-E6326306205F}">
  <ds:schemaRefs>
    <ds:schemaRef ds:uri="http://schemas.microsoft.com/sharepoint/v3/contenttype/forms"/>
  </ds:schemaRefs>
</ds:datastoreItem>
</file>

<file path=customXml/itemProps2.xml><?xml version="1.0" encoding="utf-8"?>
<ds:datastoreItem xmlns:ds="http://schemas.openxmlformats.org/officeDocument/2006/customXml" ds:itemID="{B50913B9-A85E-4D0C-907B-5A4FE8BB31C8}">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12FF04A3-75B8-44FD-9346-5C73D67F83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5e507d4-11ec-407e-a2ca-c890246ab1cd"/>
    <ds:schemaRef ds:uri="1807ad9f-4f09-4834-a2d3-6f82142801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893ce20-a697-4fd6-a4da-14011f6a471d}" enabled="1" method="Standard" siteId="{a8eec281-aaa3-4dae-ac9b-9a398b9215e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New IBS Calculator</vt:lpstr>
      <vt:lpstr>New Award Budget </vt:lpstr>
      <vt:lpstr>Award Budget</vt:lpstr>
      <vt:lpstr>Budget Instructions &amp; FAQ</vt:lpstr>
      <vt:lpstr>Sheet1</vt:lpstr>
      <vt:lpstr>ODC</vt:lpstr>
      <vt:lpstr>B_AM</vt:lpstr>
      <vt:lpstr>B_SM</vt:lpstr>
      <vt:lpstr>Budget_12_Appt</vt:lpstr>
      <vt:lpstr>ODC</vt:lpstr>
      <vt:lpstr>'Award Budget'!Print_Area</vt:lpstr>
      <vt:lpstr>'New Award Budget '!Print_Area</vt:lpstr>
    </vt:vector>
  </TitlesOfParts>
  <Manager/>
  <Company>UCHC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Mannett, Craig</dc:creator>
  <cp:keywords/>
  <dc:description/>
  <cp:lastModifiedBy>Mannett, Craig</cp:lastModifiedBy>
  <cp:revision/>
  <dcterms:created xsi:type="dcterms:W3CDTF">2014-01-28T15:31:08Z</dcterms:created>
  <dcterms:modified xsi:type="dcterms:W3CDTF">2025-10-03T14:31:20Z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0x010100D1E68F469B42C745B6A7B98FAB744912</vt:lpwstr>
  </property>
  <property fmtid="{D5CDD505-2E9C-101B-9397-08002B2CF9AE}" pid="3" name="Order">
    <vt:r8>100</vt:r8>
  </property>
  <property fmtid="{D5CDD505-2E9C-101B-9397-08002B2CF9AE}" pid="4" name="WorkbookGuid">
    <vt:lpwstr>30f82ba5-7fc0-44c0-b8ba-407546699b01</vt:lpwstr>
  </property>
</Properties>
</file>